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E1BB4E23-6636-45FF-8BB0-42A1A2F59E45}" xr6:coauthVersionLast="47" xr6:coauthVersionMax="47" xr10:uidLastSave="{00000000-0000-0000-0000-000000000000}"/>
  <bookViews>
    <workbookView xWindow="-108" yWindow="-108" windowWidth="23256" windowHeight="12456" activeTab="2"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3" i="3" l="1"/>
  <c r="C112" i="3"/>
  <c r="C111" i="3"/>
  <c r="C105" i="3"/>
  <c r="C104" i="3"/>
  <c r="C103" i="3"/>
  <c r="C102" i="3"/>
  <c r="C97" i="3"/>
  <c r="C96" i="3"/>
  <c r="C95" i="3"/>
  <c r="C94" i="3"/>
  <c r="AA4" i="1"/>
  <c r="AA5" i="1"/>
  <c r="AA6" i="1"/>
  <c r="AA7" i="1"/>
  <c r="AA8" i="1"/>
  <c r="AA9" i="1"/>
  <c r="AA10" i="1"/>
  <c r="AA11" i="1"/>
  <c r="AA12" i="1"/>
  <c r="AA13" i="1"/>
  <c r="AA14" i="1"/>
  <c r="AA15" i="1"/>
  <c r="AA3" i="1"/>
  <c r="Z4" i="1"/>
  <c r="Z5" i="1"/>
  <c r="Z6" i="1"/>
  <c r="Z7" i="1"/>
  <c r="Z8" i="1"/>
  <c r="Z9" i="1"/>
  <c r="Z10" i="1"/>
  <c r="Z11" i="1"/>
  <c r="Z12" i="1"/>
  <c r="Z13" i="1"/>
  <c r="Z14" i="1"/>
  <c r="Z15" i="1"/>
  <c r="Z3" i="1"/>
  <c r="Y4" i="1"/>
  <c r="Y5" i="1"/>
  <c r="Y6" i="1"/>
  <c r="Y7" i="1"/>
  <c r="Y8" i="1"/>
  <c r="Y9" i="1"/>
  <c r="Y10" i="1"/>
  <c r="Y11" i="1"/>
  <c r="Y12" i="1"/>
  <c r="Y13" i="1"/>
  <c r="Y14" i="1"/>
  <c r="Y15" i="1"/>
  <c r="Y3" i="1"/>
  <c r="W17" i="1" l="1"/>
  <c r="I17" i="1"/>
  <c r="C17" i="1"/>
  <c r="D17" i="1"/>
  <c r="E17" i="1"/>
  <c r="F17" i="1"/>
  <c r="G17" i="1"/>
  <c r="H17" i="1"/>
  <c r="K17" i="1"/>
  <c r="L17" i="1"/>
  <c r="M17" i="1"/>
  <c r="O17" i="1"/>
  <c r="P17" i="1"/>
  <c r="R17" i="1"/>
  <c r="S17" i="1"/>
  <c r="T17" i="1"/>
  <c r="U17" i="1"/>
  <c r="B17" i="1"/>
  <c r="B11" i="1"/>
  <c r="C11" i="1"/>
  <c r="D11" i="1"/>
  <c r="E11" i="1"/>
  <c r="F11" i="1"/>
  <c r="G11" i="1"/>
  <c r="H11" i="1"/>
  <c r="K11" i="1"/>
  <c r="L11" i="1"/>
  <c r="O11" i="1"/>
  <c r="P11" i="1" s="1"/>
  <c r="R11" i="1"/>
  <c r="S11" i="1"/>
  <c r="U11" i="1" s="1"/>
  <c r="T11" i="1"/>
  <c r="B12" i="1"/>
  <c r="C12" i="1"/>
  <c r="D12" i="1"/>
  <c r="E12" i="1"/>
  <c r="F12" i="1"/>
  <c r="G12" i="1"/>
  <c r="H12" i="1"/>
  <c r="K12" i="1"/>
  <c r="M12" i="1" s="1"/>
  <c r="L12" i="1"/>
  <c r="O12" i="1"/>
  <c r="P12" i="1" s="1"/>
  <c r="R12" i="1"/>
  <c r="S12" i="1"/>
  <c r="U12" i="1" s="1"/>
  <c r="T12" i="1"/>
  <c r="B13" i="1"/>
  <c r="C13" i="1"/>
  <c r="W13" i="1" s="1"/>
  <c r="D13" i="1"/>
  <c r="E13" i="1"/>
  <c r="F13" i="1"/>
  <c r="G13" i="1"/>
  <c r="H13" i="1"/>
  <c r="K13" i="1"/>
  <c r="L13" i="1"/>
  <c r="O13" i="1"/>
  <c r="P13" i="1" s="1"/>
  <c r="R13" i="1"/>
  <c r="S13" i="1"/>
  <c r="T13" i="1"/>
  <c r="U13" i="1"/>
  <c r="B14" i="1"/>
  <c r="C14" i="1"/>
  <c r="D14" i="1"/>
  <c r="E14" i="1"/>
  <c r="F14" i="1"/>
  <c r="G14" i="1"/>
  <c r="H14" i="1"/>
  <c r="K14" i="1"/>
  <c r="L14" i="1"/>
  <c r="O14" i="1"/>
  <c r="P14" i="1" s="1"/>
  <c r="R14" i="1"/>
  <c r="S14" i="1"/>
  <c r="U14" i="1" s="1"/>
  <c r="T14" i="1"/>
  <c r="B15" i="1"/>
  <c r="C15" i="1"/>
  <c r="D15" i="1"/>
  <c r="E15" i="1"/>
  <c r="F15" i="1"/>
  <c r="G15" i="1"/>
  <c r="H15" i="1"/>
  <c r="K15" i="1"/>
  <c r="L15" i="1"/>
  <c r="M15" i="1"/>
  <c r="O15" i="1"/>
  <c r="P15" i="1" s="1"/>
  <c r="R15" i="1"/>
  <c r="S15" i="1"/>
  <c r="U15" i="1" s="1"/>
  <c r="T15" i="1"/>
  <c r="M11" i="1" l="1"/>
  <c r="M13" i="1"/>
  <c r="I15" i="1"/>
  <c r="W11" i="1"/>
  <c r="W14" i="1"/>
  <c r="W12" i="1"/>
  <c r="I11" i="1"/>
  <c r="M14" i="1"/>
  <c r="W15" i="1"/>
  <c r="I13" i="1"/>
  <c r="I12" i="1"/>
  <c r="I14" i="1"/>
  <c r="S4" i="1"/>
  <c r="S5" i="1"/>
  <c r="S6" i="1"/>
  <c r="S7" i="1"/>
  <c r="S8" i="1"/>
  <c r="U8" i="1" s="1"/>
  <c r="S9" i="1"/>
  <c r="U9" i="1" s="1"/>
  <c r="S10" i="1"/>
  <c r="U10" i="1" s="1"/>
  <c r="T4" i="1"/>
  <c r="T5" i="1"/>
  <c r="T6" i="1"/>
  <c r="T7" i="1"/>
  <c r="T8" i="1"/>
  <c r="T9" i="1"/>
  <c r="T10" i="1"/>
  <c r="R4" i="1"/>
  <c r="R5" i="1"/>
  <c r="R6" i="1"/>
  <c r="R7" i="1"/>
  <c r="R8" i="1"/>
  <c r="R9" i="1"/>
  <c r="R10" i="1"/>
  <c r="C56" i="3"/>
  <c r="C55" i="3"/>
  <c r="C54" i="3"/>
  <c r="C64" i="3"/>
  <c r="C63" i="3"/>
  <c r="C62" i="3"/>
  <c r="C79" i="3"/>
  <c r="C78" i="3"/>
  <c r="C77" i="3"/>
  <c r="C73" i="3"/>
  <c r="C72" i="3"/>
  <c r="C71" i="3"/>
  <c r="T3" i="1"/>
  <c r="S3" i="1"/>
  <c r="R3" i="1"/>
  <c r="O4" i="1"/>
  <c r="O5" i="1"/>
  <c r="O6" i="1"/>
  <c r="O7" i="1"/>
  <c r="O8" i="1"/>
  <c r="P8" i="1" s="1"/>
  <c r="O9" i="1"/>
  <c r="P9" i="1" s="1"/>
  <c r="O10" i="1"/>
  <c r="P10" i="1" s="1"/>
  <c r="O3" i="1"/>
  <c r="L4" i="1"/>
  <c r="L5" i="1"/>
  <c r="L6" i="1"/>
  <c r="L7" i="1"/>
  <c r="L8" i="1"/>
  <c r="L9" i="1"/>
  <c r="L10" i="1"/>
  <c r="L3" i="1"/>
  <c r="K4" i="1"/>
  <c r="K5" i="1"/>
  <c r="K6" i="1"/>
  <c r="K7" i="1"/>
  <c r="K8" i="1"/>
  <c r="K9" i="1"/>
  <c r="K10" i="1"/>
  <c r="K3" i="1"/>
  <c r="B8" i="1"/>
  <c r="C8" i="1"/>
  <c r="D8" i="1"/>
  <c r="E8" i="1"/>
  <c r="F8" i="1"/>
  <c r="G8" i="1"/>
  <c r="H8" i="1"/>
  <c r="B9" i="1"/>
  <c r="C9" i="1"/>
  <c r="D9" i="1"/>
  <c r="E9" i="1"/>
  <c r="F9" i="1"/>
  <c r="G9" i="1"/>
  <c r="H9" i="1"/>
  <c r="B10" i="1"/>
  <c r="C10" i="1"/>
  <c r="D10" i="1"/>
  <c r="E10" i="1"/>
  <c r="F10" i="1"/>
  <c r="G10" i="1"/>
  <c r="H10" i="1"/>
  <c r="M10" i="1" l="1"/>
  <c r="W8" i="1"/>
  <c r="W10" i="1"/>
  <c r="W9" i="1"/>
  <c r="M8" i="1"/>
  <c r="I10" i="1"/>
  <c r="I9" i="1"/>
  <c r="I8" i="1"/>
  <c r="M9" i="1"/>
  <c r="C85" i="3"/>
  <c r="C84" i="3"/>
  <c r="C83" i="3"/>
  <c r="C58" i="3" l="1"/>
  <c r="A58" i="3" s="1"/>
  <c r="C87" i="3"/>
  <c r="A87" i="3" s="1"/>
  <c r="C98" i="3" l="1"/>
  <c r="C99" i="3" s="1"/>
  <c r="C50" i="3"/>
  <c r="C49" i="3"/>
  <c r="C48" i="3"/>
  <c r="C41" i="3"/>
  <c r="C40" i="3"/>
  <c r="C39" i="3"/>
  <c r="C34" i="3"/>
  <c r="C33" i="3"/>
  <c r="C32" i="3"/>
  <c r="C22" i="3"/>
  <c r="C21" i="3"/>
  <c r="C20" i="3"/>
  <c r="C36" i="3" l="1"/>
  <c r="C24" i="3"/>
  <c r="A24" i="3" s="1"/>
  <c r="C28" i="3"/>
  <c r="C27" i="3"/>
  <c r="C26" i="3"/>
  <c r="C16" i="3"/>
  <c r="C15" i="3"/>
  <c r="C14" i="3"/>
  <c r="C10" i="3"/>
  <c r="C9" i="3"/>
  <c r="C8" i="3"/>
  <c r="C4" i="3"/>
  <c r="C3" i="3"/>
  <c r="C2" i="3"/>
  <c r="U4" i="1"/>
  <c r="U5" i="1"/>
  <c r="U6" i="1"/>
  <c r="U7" i="1"/>
  <c r="U3" i="1"/>
  <c r="B4" i="1"/>
  <c r="C4" i="1"/>
  <c r="D4" i="1"/>
  <c r="E4" i="1"/>
  <c r="F4" i="1"/>
  <c r="G4" i="1"/>
  <c r="H4" i="1"/>
  <c r="B5" i="1"/>
  <c r="C5" i="1"/>
  <c r="D5" i="1"/>
  <c r="E5" i="1"/>
  <c r="F5" i="1"/>
  <c r="G5" i="1"/>
  <c r="H5" i="1"/>
  <c r="B6" i="1"/>
  <c r="C6" i="1"/>
  <c r="D6" i="1"/>
  <c r="E6" i="1"/>
  <c r="F6" i="1"/>
  <c r="G6" i="1"/>
  <c r="H6" i="1"/>
  <c r="B7" i="1"/>
  <c r="C7" i="1"/>
  <c r="D7" i="1"/>
  <c r="E7" i="1"/>
  <c r="F7" i="1"/>
  <c r="G7" i="1"/>
  <c r="H7" i="1"/>
  <c r="H3" i="1"/>
  <c r="G3" i="1"/>
  <c r="F3" i="1"/>
  <c r="E3" i="1"/>
  <c r="D3" i="1"/>
  <c r="C3" i="1"/>
  <c r="W5" i="1" l="1"/>
  <c r="W6" i="1"/>
  <c r="W7" i="1"/>
  <c r="W4" i="1"/>
  <c r="C12" i="3"/>
  <c r="A12" i="3" s="1"/>
  <c r="C43" i="3"/>
  <c r="D34" i="3" s="1"/>
  <c r="C52" i="3"/>
  <c r="A52" i="3" s="1"/>
  <c r="C59" i="3" s="1"/>
  <c r="C18" i="3"/>
  <c r="A18" i="3" s="1"/>
  <c r="C6" i="3"/>
  <c r="A6" i="3" s="1"/>
  <c r="C30" i="3"/>
  <c r="A30" i="3" s="1"/>
  <c r="D55" i="3" l="1"/>
  <c r="D56" i="3"/>
  <c r="D54" i="3"/>
  <c r="A43" i="3"/>
  <c r="D33" i="3"/>
  <c r="A36" i="3"/>
  <c r="D32" i="3"/>
  <c r="I7" i="1"/>
  <c r="P7" i="1"/>
  <c r="M7" i="1"/>
  <c r="C45" i="3" l="1"/>
  <c r="D58" i="3"/>
  <c r="D36" i="3"/>
  <c r="M6" i="1"/>
  <c r="P5" i="1"/>
  <c r="M4" i="1"/>
  <c r="M5" i="1"/>
  <c r="I5" i="1"/>
  <c r="I4" i="1"/>
  <c r="I6" i="1"/>
  <c r="P4" i="1"/>
  <c r="P6" i="1"/>
  <c r="C106" i="3"/>
  <c r="D104" i="3" s="1"/>
  <c r="B3" i="1"/>
  <c r="W3" i="1" l="1"/>
  <c r="D103" i="3"/>
  <c r="D105" i="3"/>
  <c r="D102" i="3"/>
  <c r="D14" i="3"/>
  <c r="C114" i="3"/>
  <c r="C115" i="3" s="1"/>
  <c r="C81" i="3"/>
  <c r="A81" i="3" s="1"/>
  <c r="C75" i="3"/>
  <c r="A75" i="3" s="1"/>
  <c r="C66" i="3"/>
  <c r="A66" i="3" s="1"/>
  <c r="C68" i="3" s="1"/>
  <c r="D21" i="3"/>
  <c r="D9" i="3"/>
  <c r="D3" i="3"/>
  <c r="I3" i="1"/>
  <c r="C91" i="3" l="1"/>
  <c r="C89" i="3"/>
  <c r="D84" i="3"/>
  <c r="D85" i="3"/>
  <c r="D83" i="3"/>
  <c r="D78" i="3"/>
  <c r="D49" i="3"/>
  <c r="D27" i="3"/>
  <c r="D26" i="3"/>
  <c r="D28" i="3"/>
  <c r="D112" i="3"/>
  <c r="D111" i="3"/>
  <c r="D113" i="3"/>
  <c r="D39" i="3"/>
  <c r="D40" i="3"/>
  <c r="D41" i="3"/>
  <c r="D96" i="3"/>
  <c r="D97" i="3"/>
  <c r="D94" i="3"/>
  <c r="D95" i="3"/>
  <c r="D73" i="3"/>
  <c r="D22" i="3"/>
  <c r="D72" i="3"/>
  <c r="D15" i="3"/>
  <c r="D16" i="3"/>
  <c r="D106" i="3"/>
  <c r="D2" i="3"/>
  <c r="D48" i="3"/>
  <c r="D8" i="3"/>
  <c r="D4" i="3"/>
  <c r="D50" i="3"/>
  <c r="D71" i="3"/>
  <c r="D10" i="3"/>
  <c r="D20" i="3"/>
  <c r="D77" i="3"/>
  <c r="D79" i="3"/>
  <c r="D62" i="3"/>
  <c r="D64" i="3"/>
  <c r="D63" i="3"/>
  <c r="D87" i="3" l="1"/>
  <c r="D30" i="3"/>
  <c r="D114" i="3"/>
  <c r="D18" i="3"/>
  <c r="D75" i="3"/>
  <c r="D24" i="3"/>
  <c r="D43" i="3"/>
  <c r="D52" i="3"/>
  <c r="D6" i="3"/>
  <c r="D12" i="3"/>
  <c r="D98" i="3"/>
  <c r="D81" i="3"/>
  <c r="D66" i="3"/>
  <c r="P3" i="1"/>
  <c r="C107" i="3" l="1"/>
  <c r="M3" i="1" l="1"/>
</calcChain>
</file>

<file path=xl/sharedStrings.xml><?xml version="1.0" encoding="utf-8"?>
<sst xmlns="http://schemas.openxmlformats.org/spreadsheetml/2006/main" count="437" uniqueCount="144">
  <si>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</si>
  <si>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</si>
  <si>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</si>
  <si>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</si>
  <si>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</si>
  <si>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</si>
  <si>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</si>
  <si>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</si>
  <si>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</si>
  <si>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</si>
  <si>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</si>
  <si>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</si>
  <si>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</si>
  <si>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</si>
  <si>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</si>
  <si>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</si>
  <si>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</si>
  <si>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</si>
  <si>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</si>
  <si>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B1</t>
  </si>
  <si>
    <t>B2</t>
  </si>
  <si>
    <t>C1</t>
  </si>
  <si>
    <t>D1</t>
  </si>
  <si>
    <t>D2</t>
  </si>
  <si>
    <t>Count</t>
  </si>
  <si>
    <t>Pct</t>
  </si>
  <si>
    <t>Total</t>
  </si>
  <si>
    <t>A. Teaching and Assessment Mean of the Means</t>
  </si>
  <si>
    <t>C. Interpersonal Skill Mean of the Means</t>
  </si>
  <si>
    <t>D. Professionalism Mean of the Means</t>
  </si>
  <si>
    <t>Teacher Candidate</t>
  </si>
  <si>
    <t>Interpersonal Skill</t>
  </si>
  <si>
    <t>Semester / Year</t>
  </si>
  <si>
    <t>Comments:</t>
  </si>
  <si>
    <t xml:space="preserve">8. Communication
(NAEYC 4a)
</t>
  </si>
  <si>
    <t>Classroom Management</t>
  </si>
  <si>
    <t>Professional</t>
  </si>
  <si>
    <t>SuccessfulIn</t>
  </si>
  <si>
    <t>RecommendWithou</t>
  </si>
  <si>
    <t>TargetTheCandid</t>
  </si>
  <si>
    <t>Professionalism</t>
  </si>
  <si>
    <t>2 Target</t>
  </si>
  <si>
    <t>1 Acceptable</t>
  </si>
  <si>
    <t>0 Unacceptable</t>
  </si>
  <si>
    <t xml:space="preserve"> </t>
  </si>
  <si>
    <t>Teaching and Assessment</t>
  </si>
  <si>
    <t>Total Score (out of 26)</t>
  </si>
  <si>
    <t xml:space="preserve">1.  Planning for Instruction (ACEI 3.1; INTASC 1, 2 &amp; 7; CAEP 1.1, 1.3, 1.4, 3.4, 3.5)
</t>
  </si>
  <si>
    <t>(ACEI 3.2; INTASC 1, 2 &amp; 7; CAEP 1.1, 1.3, 1.4, 3.4, 3.5)</t>
  </si>
  <si>
    <t xml:space="preserve">2.  Instructional Strategies
(ACEI 3.3; INTASC 8; CAEP 1.1, 1.3, 1.4, 1.5, 3.4, 3.5)
</t>
  </si>
  <si>
    <t>(ACEI 3.4; INTASC 8; CAEP 1.1, 1.3, 1.4, 1.5, 3.4, 3.5)</t>
  </si>
  <si>
    <t xml:space="preserve">3.  Resources
(ACEI 3.1)
</t>
  </si>
  <si>
    <t xml:space="preserve">4.  Assessment
(ACEI 4.0; INTASC 6; CAEP 1.1, 1.2, 1.3, 3.5)
</t>
  </si>
  <si>
    <t xml:space="preserve">(ACEI 4.0; INTASC 6; CAEP 1.1, 1.2, 1.3, 3.5)
</t>
  </si>
  <si>
    <t xml:space="preserve">5.  Learning Environment
(ACEI 3.4; INTASC 3; CAEP 1.1, 1.3)
</t>
  </si>
  <si>
    <t xml:space="preserve">6.  Lesson Management 
(ACEI 3.1; INTASC 3; CAEP 1.1, 3.5)
</t>
  </si>
  <si>
    <t xml:space="preserve">7. Professional Relationships
(ACEI 5.2; INTASC 10; CAEP 1.1, 3.3, 3.5)
</t>
  </si>
  <si>
    <t xml:space="preserve">8. Communication
(ACEI 3.5)
</t>
  </si>
  <si>
    <t xml:space="preserve">9. Reflective Practice
(ACEI 5.1, INTASC 9; CAEP 1.1, 1.2, 3.3, 3.4, 3.5) 
</t>
  </si>
  <si>
    <t xml:space="preserve">Professional Growth
(ACEI 5.1, INTASC 9; CAEP 1.1, 1.2, 3.3, 3.4, 3.5)
</t>
  </si>
  <si>
    <t>D3</t>
  </si>
  <si>
    <t xml:space="preserve">1.  Planning for Instruction
(ACEI 3.1; INTASC 1, 2 &amp; 7; CAEP 1.1, 1.3, 1.4, 3.4, 3.5)
</t>
  </si>
  <si>
    <t xml:space="preserve">6.  Lesson Management 
(ACEI 3.1; INTASC 3; CAEP 1.1, 3.5)
</t>
  </si>
  <si>
    <t xml:space="preserve">Professional Growth
(ACEI 5.1, INTASC 9; CAEP 1.1, 1.2, 3.3, 3.4, 3.5)
</t>
  </si>
  <si>
    <t>B. Classroom Management Mean of the Means</t>
  </si>
  <si>
    <t>1st</t>
  </si>
  <si>
    <t>TOTAL SCORE out of 26 possible points:</t>
  </si>
  <si>
    <t>Spring 2021</t>
  </si>
  <si>
    <t>Washington/Clinton</t>
  </si>
  <si>
    <t>Emma is always prepared and thorough in her planning. She bases instruction on student needs and state standards. Lesson activities are engaging and appropriate.</t>
  </si>
  <si>
    <t>The lessons planned and implemented are dynamic, address the developmental level of students, and include multiple engaging opportunities to learn and practice the skills being taught!</t>
  </si>
  <si>
    <t>Strategies are adapted and used appropriately with particular students to match the understanding and needs of the unique students and the lesson at hand.</t>
  </si>
  <si>
    <t>A variety of strategies are used to increase learning, engagement, and motivation</t>
  </si>
  <si>
    <t>Emmas interpersonal relations with others help her to establish and utilizes the resources in the school, family, and community to maximize her impact on students. Technology and use of curriculum is gauged based on need and effectiveness. Emma can leverage tools available when and as needed.</t>
  </si>
  <si>
    <t>Assessment is integrated seemlessly.</t>
  </si>
  <si>
    <t>Use of assessment for instruction during teaching and at planned intervals directs decisions appropriately.</t>
  </si>
  <si>
    <t>Emma is sensitive to the unique needs of each student, allowing her to design an environment that is responsive to those needs. She is careful to listen and integrate knowledge of students into her instruction and decision making processes.</t>
  </si>
  <si>
    <t>Emma is highly organized and able to manage the multiple, simultaneous tasks needing to be executed in the classroom. She is in control of the environment and can respond to varying situations with ease and composure.</t>
  </si>
  <si>
    <t>Appropriate and supportive relationships are established.</t>
  </si>
  <si>
    <t>Emma understands herself, values, and beliefs. She can articulate her needs and advocate for students with respect and understanding of others.</t>
  </si>
  <si>
    <t>Emma is eager to continue growing in her profession. She will do a great job! I encourage her to look for opportunities to engage in the teaching community through teacher organizations, blogs, and educational associations. I've enjoyed watching her develop this semester.</t>
  </si>
  <si>
    <t>1st Grade</t>
  </si>
  <si>
    <t>Yukon, OK</t>
  </si>
  <si>
    <t>Kate provided meaningful opportunities for hands on learning for her students.</t>
  </si>
  <si>
    <t>Kate's communication skills allow her to building meaningful relationships with various stakeholders.</t>
  </si>
  <si>
    <t>Kate saw the various needs of her students and adjusted instruction to best reach her audience.</t>
  </si>
  <si>
    <t>Arapaho Elementary/ Arapaho</t>
  </si>
  <si>
    <t>AcceptableThe</t>
  </si>
  <si>
    <t>3rd Grade</t>
  </si>
  <si>
    <t>East Elementary/ Weatherford</t>
  </si>
  <si>
    <t>1st grade</t>
  </si>
  <si>
    <t>Frederick / Prather-Brown Elementary</t>
  </si>
  <si>
    <t>Awesome Job all semester, in fact for the last 3 years.</t>
  </si>
  <si>
    <t>Nance Elementary, Clinton, OK</t>
  </si>
  <si>
    <t>See my descriptive comments and constructive feedback on each of your two formative evaluations.</t>
  </si>
  <si>
    <t>6th</t>
  </si>
  <si>
    <t>Winding Creek Elementary, Moore, OK</t>
  </si>
  <si>
    <t>4th</t>
  </si>
  <si>
    <t>West Elementary, Weatherford, OK</t>
  </si>
  <si>
    <t>Burcham Elementary, Weatherford, OK</t>
  </si>
  <si>
    <t>Ms. Miller was very complimentary of the plan that Ms. Holmes created for her unit on the weather.</t>
  </si>
  <si>
    <t>See my descriptive comments and constructive feedback that I provided on your two formative evaluations.</t>
  </si>
  <si>
    <t>Ms. Holmes is becoming more confident in being the “instructional leader” of the classroom. She understands that she needs to improve with regard to using appropriate classroom management techniques to reinforce expectations and become an effective leader.</t>
  </si>
  <si>
    <t>When I virtually observed Ms. Holmes, her assessment techniques included oral questioning techniques and observations.</t>
  </si>
  <si>
    <t>Ms. Holmes did not provide an written analysis of her data table in her Teacher Work Sample.</t>
  </si>
  <si>
    <t>Classroom management is a challenge for all student teachers. Ms. Holmes is quick to admit that she needs to concentrate on developing her “teacher voice”. She needs to become more confident in being the “instructional leader” of the classroom.</t>
  </si>
  <si>
    <t>Ms. Holmes has a very quiet demeanor.  She certainly is accepting of all of her students, regardless of their differences.  Her kind and gentle manner is apparent to all of her students and colleagues. We have had discussions about her communication techniques and developing her "teacher voice".</t>
  </si>
  <si>
    <t>SuccessfulIn2</t>
  </si>
  <si>
    <t>7th</t>
  </si>
  <si>
    <t>Maple Public School, Calumet</t>
  </si>
  <si>
    <t>Regan demonstrates a deep understanding of the subject matter and explains subject matter effectively to all students.</t>
  </si>
  <si>
    <t>Regan addresses the Oklahoma Academic Standards through the creation of meaningful objectives and understands how to reach and teach all students through the use of a variety of teaching styles.  She does an excellent job at demonstrating how to solve problems.</t>
  </si>
  <si>
    <t>Regan does a wonderful job using questioning techniques to help students think critically in defending their thought process.</t>
  </si>
  <si>
    <t>Regan maintains a positive and pleasant classroom environment at all times. Her students are very responsive to her questions and requests. Regan celebrates success in her class.</t>
  </si>
  <si>
    <t>Regan recognizes the importance of seeking resources to enhance her lessons by using technology when appropriate.</t>
  </si>
  <si>
    <t>Regan understands the importance of using formative and summative assessments to track her students' progress.</t>
  </si>
  <si>
    <t>Regan understands how assessment can be used to determine student progress and make plans to ensure all students reach learning goals.</t>
  </si>
  <si>
    <t>Excellent work!  I love your enthusiasm and passion about the subject matter as well as how you address the students.</t>
  </si>
  <si>
    <t>Regan knows how to use technology in the classroom to keep students interested and uses transitions effectively.</t>
  </si>
  <si>
    <t>Regan understands the importance of communication with her students, colleagues, parents, and all stakeholders involved in student learning. She considers students' backgrounds and interests to make connections and build relationships with all students.</t>
  </si>
  <si>
    <t>Regan values and respects her students and provides a variety of learning opportunities.</t>
  </si>
  <si>
    <t>Regan demonstrates professionalism at all times.</t>
  </si>
  <si>
    <t>Regan understands the importance of seeking professional development to further her professional growth as an educator.</t>
  </si>
  <si>
    <t>Prairie view Elementary/ Mustang</t>
  </si>
  <si>
    <t>4th Grade</t>
  </si>
  <si>
    <t>Maple Elementary/ Calumet</t>
  </si>
  <si>
    <t>Navajo Schools, Altus, OK</t>
  </si>
  <si>
    <t>Tara always had a great plan in place and kept her students engaged</t>
  </si>
  <si>
    <t>Tara cares for her students and works diligently to build relationships them</t>
  </si>
  <si>
    <t>Tara incorporates technology and meaningful lessons that keep students engaged and interested in the content at hand.</t>
  </si>
  <si>
    <t>This was a major strength for Tara, which will serve her well as she gets her own classroom.</t>
  </si>
  <si>
    <t>Tara has smooth transitions</t>
  </si>
  <si>
    <t>Tara does well in communicating with others which lends the ability for her to build and maintain relationships</t>
  </si>
  <si>
    <t>Successful in all settings.</t>
  </si>
  <si>
    <t>Successful in most settings.</t>
  </si>
  <si>
    <t>Success doubtful in many educational settings.</t>
  </si>
  <si>
    <t>Success doubtful in any setting.</t>
  </si>
  <si>
    <t>Recommend without reservation.</t>
  </si>
  <si>
    <t>Would recommend with minor reservations.</t>
  </si>
  <si>
    <t>Recommendations limited with major reservations.</t>
  </si>
  <si>
    <t>Unable to recommend in any setting. Further preparation necessary for certification.</t>
  </si>
  <si>
    <t>(Target) Demonstrates targeted behavior at every opportunity without being reminded. Shows confidence and effective talents for teaching and skills similar to an experienced educator. Will be successful in all settings, and can recommend without reservation.</t>
  </si>
  <si>
    <t>(Acceptable) Frequently demonstrates targeted behaviors. Sometimes requires guidance or direction. Fairly confident and classroom ready but may need periodic guidance. Will be successful in most settings, and I would recommend with minor reservations.</t>
  </si>
  <si>
    <t>(Unacceptable) Rarely exhibits or does not exhibit targeted behavior. Needs constant feedback. Relatively insecure. Not ready for unsupervised classroom performance. Success doubtful in any educational setting. Further preparation necessary for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</si>
</sst>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diagonal/>
    </border>
    <border>
      <left style="thin">
        <color indexed="64"/>
      </left>
      <right/>
      <top/>
      <bottom/>
      <diagonal/>
    </border>
  </borders>
  <cellStyleXfs count="2">
    <xf numFmtId="0" fontId="0" fillId="0" borderId="0" applyAlignment="0">
      <alignment vertical="top" wrapText="1"/>
      <protection locked="0"/>
    </xf>
    <xf numFmtId="0" fontId="1" fillId="0" borderId="0"/>
  </cellStyleXfs>
  <cellXfs count="106">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49" fontId="3" fillId="0" borderId="0" xfId="0" applyNumberFormat="1" applyFont="1" applyFill="1" applyAlignment="1" applyProtection="1">
      <alignment horizontal="center"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1" fontId="6" fillId="0" borderId="24" xfId="0" applyNumberFormat="1" applyFont="1" applyFill="1" applyBorder="1" applyAlignment="1" applyProtection="1">
      <alignment horizontal="right" wrapText="1"/>
      <protection hidden="1"/>
    </xf>
    <xf numFmtId="10" fontId="6" fillId="0" borderId="24" xfId="0" applyNumberFormat="1" applyFont="1" applyFill="1" applyBorder="1" applyAlignment="1" applyProtection="1">
      <alignment horizontal="right" wrapText="1"/>
      <protection hidden="1"/>
    </xf>
    <xf numFmtId="2" fontId="4" fillId="0" borderId="25" xfId="0" applyNumberFormat="1" applyFont="1" applyFill="1" applyBorder="1" applyAlignment="1" applyProtection="1">
      <alignment horizontal="center" wrapText="1"/>
      <protection hidden="1"/>
    </xf>
    <xf numFmtId="49" fontId="3" fillId="0" borderId="0" xfId="0" applyNumberFormat="1" applyFont="1" applyFill="1" applyAlignment="1" applyProtection="1">
      <alignment wrapText="1"/>
      <protection hidden="1"/>
    </xf>
    <xf numFmtId="0" fontId="0" fillId="0" borderId="0" xfId="0" applyFill="1" applyAlignment="1" applyProtection="1">
      <alignment vertical="top"/>
      <protection hidden="1"/>
    </xf>
    <xf numFmtId="0" fontId="0" fillId="0" borderId="0" xfId="0" applyFill="1" applyAlignment="1" applyProtection="1">
      <alignment vertical="top" wrapText="1"/>
      <protection hidden="1"/>
    </xf>
    <xf numFmtId="0" fontId="3" fillId="0" borderId="0" xfId="0" applyFont="1" applyFill="1" applyAlignment="1" applyProtection="1">
      <alignment horizontal="center"/>
      <protection hidden="1"/>
    </xf>
    <xf numFmtId="22" fontId="0" fillId="0" borderId="0" xfId="0" applyNumberFormat="1" applyFill="1" applyAlignment="1" applyProtection="1">
      <alignment horizontal="lef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2" fontId="4" fillId="0" borderId="22" xfId="0" applyNumberFormat="1" applyFont="1" applyFill="1" applyBorder="1" applyAlignment="1" applyProtection="1">
      <alignment horizontal="center" wrapText="1"/>
      <protection hidden="1"/>
    </xf>
    <xf numFmtId="2" fontId="4" fillId="0" borderId="23" xfId="0" applyNumberFormat="1" applyFont="1" applyFill="1" applyBorder="1" applyAlignment="1" applyProtection="1">
      <alignment horizontal="center"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2" fontId="4" fillId="0" borderId="0" xfId="0" applyNumberFormat="1" applyFont="1" applyFill="1" applyBorder="1" applyAlignment="1" applyProtection="1">
      <alignment horizontal="center"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4" fillId="0" borderId="15" xfId="0" applyFont="1" applyFill="1" applyBorder="1" applyAlignment="1" applyProtection="1">
      <alignment horizontal="left" wrapText="1"/>
      <protection hidden="1"/>
    </xf>
    <xf numFmtId="0" fontId="4"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5"/>
  <sheetViews>
    <sheetView view="pageLayout" topLeftCell="A99" zoomScaleNormal="100" workbookViewId="0">
      <selection activeCell="A117" sqref="A117"/>
    </sheetView>
  </sheetViews>
  <sheetFormatPr defaultColWidth="8.7109375" defaultRowHeight="13.2" x14ac:dyDescent="0.2"/>
  <cols>
    <col min="1" max="1" width="75.7109375" style="21" customWidth="1"/>
    <col min="2" max="2" width="21.28515625" style="21" customWidth="1"/>
    <col min="3" max="3" width="12" style="57" customWidth="1"/>
    <col min="4" max="4" width="12.28515625" style="21" customWidth="1"/>
    <col min="5" max="16384" width="8.7109375" style="21"/>
  </cols>
  <sheetData>
    <row r="1" spans="1:4" x14ac:dyDescent="0.25">
      <c r="A1" s="73" t="s">
        <v>45</v>
      </c>
      <c r="B1" s="74"/>
      <c r="C1" s="51" t="s">
        <v>24</v>
      </c>
      <c r="D1" s="20" t="s">
        <v>25</v>
      </c>
    </row>
    <row r="2" spans="1:4" x14ac:dyDescent="0.25">
      <c r="A2" s="85" t="s">
        <v>61</v>
      </c>
      <c r="B2" s="22" t="s">
        <v>41</v>
      </c>
      <c r="C2" s="35">
        <f>COUNTIF(Textual!$G$3:$G$297,2)</f>
        <v>12</v>
      </c>
      <c r="D2" s="23">
        <f>C2/$C$6</f>
        <v>0.92307692307692313</v>
      </c>
    </row>
    <row r="3" spans="1:4" x14ac:dyDescent="0.25">
      <c r="A3" s="86"/>
      <c r="B3" s="22" t="s">
        <v>42</v>
      </c>
      <c r="C3" s="35">
        <f>COUNTIF(Textual!$G$3:$G$297,1)</f>
        <v>1</v>
      </c>
      <c r="D3" s="23">
        <f t="shared" ref="D3:D4" si="0">C3/$C$6</f>
        <v>7.6923076923076927E-2</v>
      </c>
    </row>
    <row r="4" spans="1:4" x14ac:dyDescent="0.25">
      <c r="A4" s="86"/>
      <c r="B4" s="24" t="s">
        <v>43</v>
      </c>
      <c r="C4" s="35">
        <f>COUNTIF(Textual!$G$3:$G$297,0)</f>
        <v>0</v>
      </c>
      <c r="D4" s="23">
        <f t="shared" si="0"/>
        <v>0</v>
      </c>
    </row>
    <row r="5" spans="1:4" x14ac:dyDescent="0.25">
      <c r="A5" s="25" t="s">
        <v>8</v>
      </c>
      <c r="B5" s="22" t="s">
        <v>44</v>
      </c>
      <c r="C5" s="35" t="s">
        <v>44</v>
      </c>
      <c r="D5" s="23" t="s">
        <v>44</v>
      </c>
    </row>
    <row r="6" spans="1:4" x14ac:dyDescent="0.25">
      <c r="A6" s="26">
        <f>SUM(C2*2+C3*1+C4*0)/C6</f>
        <v>1.9230769230769231</v>
      </c>
      <c r="B6" s="27" t="s">
        <v>26</v>
      </c>
      <c r="C6" s="35">
        <f>SUM(C2:C5)</f>
        <v>13</v>
      </c>
      <c r="D6" s="23">
        <f>SUM(D2:D5)</f>
        <v>1</v>
      </c>
    </row>
    <row r="7" spans="1:4" s="31" customFormat="1" x14ac:dyDescent="0.25">
      <c r="A7" s="28"/>
      <c r="B7" s="29"/>
      <c r="C7" s="52"/>
      <c r="D7" s="30"/>
    </row>
    <row r="8" spans="1:4" x14ac:dyDescent="0.25">
      <c r="A8" s="96" t="s">
        <v>48</v>
      </c>
      <c r="B8" s="43" t="s">
        <v>41</v>
      </c>
      <c r="C8" s="35">
        <f>COUNTIF(Textual!$I$3:$I$297,2)</f>
        <v>13</v>
      </c>
      <c r="D8" s="23">
        <f>C8/$C$12</f>
        <v>1</v>
      </c>
    </row>
    <row r="9" spans="1:4" x14ac:dyDescent="0.25">
      <c r="A9" s="97"/>
      <c r="B9" s="43" t="s">
        <v>42</v>
      </c>
      <c r="C9" s="35">
        <f>COUNTIF(Textual!$I$3:$I$297,1)</f>
        <v>0</v>
      </c>
      <c r="D9" s="23">
        <f t="shared" ref="D9:D10" si="1">C9/$C$12</f>
        <v>0</v>
      </c>
    </row>
    <row r="10" spans="1:4" x14ac:dyDescent="0.25">
      <c r="A10" s="98"/>
      <c r="B10" s="44" t="s">
        <v>43</v>
      </c>
      <c r="C10" s="35">
        <f>COUNTIF(Textual!$I$3:$I$297,0)</f>
        <v>0</v>
      </c>
      <c r="D10" s="23">
        <f t="shared" si="1"/>
        <v>0</v>
      </c>
    </row>
    <row r="11" spans="1:4" x14ac:dyDescent="0.25">
      <c r="A11" s="25" t="s">
        <v>8</v>
      </c>
      <c r="B11" s="22"/>
      <c r="C11" s="35"/>
      <c r="D11" s="23"/>
    </row>
    <row r="12" spans="1:4" x14ac:dyDescent="0.25">
      <c r="A12" s="26">
        <f>SUM(C8*2+C9*1+C10*0)/$C$12</f>
        <v>2</v>
      </c>
      <c r="B12" s="27" t="s">
        <v>26</v>
      </c>
      <c r="C12" s="35">
        <f>SUM(C8:C11)</f>
        <v>13</v>
      </c>
      <c r="D12" s="23">
        <f>SUM(D8:D11)</f>
        <v>1</v>
      </c>
    </row>
    <row r="13" spans="1:4" s="31" customFormat="1" x14ac:dyDescent="0.25">
      <c r="A13" s="28"/>
      <c r="B13" s="29"/>
      <c r="C13" s="52"/>
      <c r="D13" s="30"/>
    </row>
    <row r="14" spans="1:4" x14ac:dyDescent="0.25">
      <c r="A14" s="99" t="s">
        <v>49</v>
      </c>
      <c r="B14" s="43" t="s">
        <v>41</v>
      </c>
      <c r="C14" s="53">
        <f>COUNTIF(Textual!$K$3:$K$297,2)</f>
        <v>13</v>
      </c>
      <c r="D14" s="32">
        <f>C14/$C$18</f>
        <v>1</v>
      </c>
    </row>
    <row r="15" spans="1:4" x14ac:dyDescent="0.25">
      <c r="A15" s="100"/>
      <c r="B15" s="43" t="s">
        <v>42</v>
      </c>
      <c r="C15" s="53">
        <f>COUNTIF(Textual!$K$3:$K$297,1)</f>
        <v>0</v>
      </c>
      <c r="D15" s="32">
        <f t="shared" ref="D15:D16" si="2">C15/$C$18</f>
        <v>0</v>
      </c>
    </row>
    <row r="16" spans="1:4" x14ac:dyDescent="0.25">
      <c r="A16" s="101"/>
      <c r="B16" s="44" t="s">
        <v>43</v>
      </c>
      <c r="C16" s="53">
        <f>COUNTIF(Textual!$K$3:$K$297,0)</f>
        <v>0</v>
      </c>
      <c r="D16" s="32">
        <f t="shared" si="2"/>
        <v>0</v>
      </c>
    </row>
    <row r="17" spans="1:4" x14ac:dyDescent="0.25">
      <c r="A17" s="25" t="s">
        <v>8</v>
      </c>
      <c r="B17" s="22"/>
      <c r="C17" s="53"/>
      <c r="D17" s="32"/>
    </row>
    <row r="18" spans="1:4" x14ac:dyDescent="0.25">
      <c r="A18" s="26">
        <f>SUM(C14*2+C15*1+C16*0)/$C$18</f>
        <v>2</v>
      </c>
      <c r="B18" s="33" t="s">
        <v>26</v>
      </c>
      <c r="C18" s="53">
        <f>SUM(C14:C17)</f>
        <v>13</v>
      </c>
      <c r="D18" s="32">
        <f>SUM(D14:D17)</f>
        <v>1</v>
      </c>
    </row>
    <row r="19" spans="1:4" s="31" customFormat="1" x14ac:dyDescent="0.25">
      <c r="A19" s="28"/>
      <c r="B19" s="29"/>
      <c r="C19" s="52"/>
      <c r="D19" s="30"/>
    </row>
    <row r="20" spans="1:4" x14ac:dyDescent="0.25">
      <c r="A20" s="75" t="s">
        <v>50</v>
      </c>
      <c r="B20" s="43" t="s">
        <v>41</v>
      </c>
      <c r="C20" s="35">
        <f>COUNTIF(Textual!$M$3:$M$297,2)</f>
        <v>12</v>
      </c>
      <c r="D20" s="23">
        <f>C20/$C$24</f>
        <v>0.92307692307692313</v>
      </c>
    </row>
    <row r="21" spans="1:4" x14ac:dyDescent="0.25">
      <c r="A21" s="76"/>
      <c r="B21" s="43" t="s">
        <v>42</v>
      </c>
      <c r="C21" s="35">
        <f>COUNTIF(Textual!$M$3:$M$297,1)</f>
        <v>1</v>
      </c>
      <c r="D21" s="23">
        <f t="shared" ref="D21:D22" si="3">C21/$C$24</f>
        <v>7.6923076923076927E-2</v>
      </c>
    </row>
    <row r="22" spans="1:4" x14ac:dyDescent="0.25">
      <c r="A22" s="77"/>
      <c r="B22" s="44" t="s">
        <v>43</v>
      </c>
      <c r="C22" s="35">
        <f>COUNTIF(Textual!$M$3:$M$297,0)</f>
        <v>0</v>
      </c>
      <c r="D22" s="23">
        <f t="shared" si="3"/>
        <v>0</v>
      </c>
    </row>
    <row r="23" spans="1:4" x14ac:dyDescent="0.25">
      <c r="A23" s="25" t="s">
        <v>8</v>
      </c>
      <c r="B23" s="22"/>
      <c r="C23" s="35"/>
      <c r="D23" s="23"/>
    </row>
    <row r="24" spans="1:4" x14ac:dyDescent="0.25">
      <c r="A24" s="26">
        <f>SUM(C20*2+C21*1+C22*0)/$C$24</f>
        <v>1.9230769230769231</v>
      </c>
      <c r="B24" s="34" t="s">
        <v>26</v>
      </c>
      <c r="C24" s="35">
        <f>SUM(C20:C23)</f>
        <v>13</v>
      </c>
      <c r="D24" s="23">
        <f>SUM(D20:D23)</f>
        <v>1</v>
      </c>
    </row>
    <row r="25" spans="1:4" s="31" customFormat="1" x14ac:dyDescent="0.25">
      <c r="A25" s="28"/>
      <c r="B25" s="29"/>
      <c r="C25" s="52"/>
      <c r="D25" s="30"/>
    </row>
    <row r="26" spans="1:4" x14ac:dyDescent="0.25">
      <c r="A26" s="75" t="s">
        <v>51</v>
      </c>
      <c r="B26" s="43" t="s">
        <v>41</v>
      </c>
      <c r="C26" s="35">
        <f>COUNTIF(Textual!$O$3:$O$297,2)</f>
        <v>12</v>
      </c>
      <c r="D26" s="23">
        <f>C26/$C$30</f>
        <v>0.92307692307692313</v>
      </c>
    </row>
    <row r="27" spans="1:4" x14ac:dyDescent="0.25">
      <c r="A27" s="76"/>
      <c r="B27" s="43" t="s">
        <v>42</v>
      </c>
      <c r="C27" s="35">
        <f>COUNTIF(Textual!$O$3:$O$297,1)</f>
        <v>1</v>
      </c>
      <c r="D27" s="23">
        <f>C27/$C$30</f>
        <v>7.6923076923076927E-2</v>
      </c>
    </row>
    <row r="28" spans="1:4" x14ac:dyDescent="0.25">
      <c r="A28" s="77"/>
      <c r="B28" s="44" t="s">
        <v>43</v>
      </c>
      <c r="C28" s="35">
        <f>COUNTIF(Textual!$O$3:$O$297,0)</f>
        <v>0</v>
      </c>
      <c r="D28" s="23">
        <f>C28/$C$30</f>
        <v>0</v>
      </c>
    </row>
    <row r="29" spans="1:4" x14ac:dyDescent="0.25">
      <c r="A29" s="25" t="s">
        <v>8</v>
      </c>
      <c r="B29" s="22"/>
      <c r="C29" s="35"/>
      <c r="D29" s="23"/>
    </row>
    <row r="30" spans="1:4" x14ac:dyDescent="0.25">
      <c r="A30" s="26">
        <f>SUM(C26*2+C27*1+C28*0)/$C$30</f>
        <v>1.9230769230769231</v>
      </c>
      <c r="B30" s="34" t="s">
        <v>26</v>
      </c>
      <c r="C30" s="35">
        <f>SUM(C26:C29)</f>
        <v>13</v>
      </c>
      <c r="D30" s="23">
        <f>SUM(D26:D29)</f>
        <v>1</v>
      </c>
    </row>
    <row r="31" spans="1:4" x14ac:dyDescent="0.25">
      <c r="A31" s="28"/>
      <c r="B31" s="29"/>
      <c r="C31" s="35"/>
      <c r="D31" s="23"/>
    </row>
    <row r="32" spans="1:4" x14ac:dyDescent="0.25">
      <c r="A32" s="75" t="s">
        <v>52</v>
      </c>
      <c r="B32" s="47" t="s">
        <v>41</v>
      </c>
      <c r="C32" s="35">
        <f>COUNTIF(Textual!$Q$3:$Q$297,2)</f>
        <v>13</v>
      </c>
      <c r="D32" s="23">
        <f>C32/$C$43</f>
        <v>1</v>
      </c>
    </row>
    <row r="33" spans="1:4" x14ac:dyDescent="0.25">
      <c r="A33" s="76"/>
      <c r="B33" s="47" t="s">
        <v>42</v>
      </c>
      <c r="C33" s="35">
        <f>COUNTIF(Textual!$Q$3:$Q$297,1)</f>
        <v>0</v>
      </c>
      <c r="D33" s="23">
        <f>C33/$C$43</f>
        <v>0</v>
      </c>
    </row>
    <row r="34" spans="1:4" x14ac:dyDescent="0.25">
      <c r="A34" s="77"/>
      <c r="B34" s="46" t="s">
        <v>43</v>
      </c>
      <c r="C34" s="35">
        <f>COUNTIF(Textual!$Q$3:$Q$297,0)</f>
        <v>0</v>
      </c>
      <c r="D34" s="23">
        <f>C34/$C$43</f>
        <v>0</v>
      </c>
    </row>
    <row r="35" spans="1:4" x14ac:dyDescent="0.25">
      <c r="A35" s="25" t="s">
        <v>8</v>
      </c>
      <c r="B35" s="47"/>
      <c r="C35" s="35"/>
      <c r="D35" s="23"/>
    </row>
    <row r="36" spans="1:4" x14ac:dyDescent="0.25">
      <c r="A36" s="26">
        <f>SUM(C32*2+C33*1+C34*0)/$C$43</f>
        <v>2</v>
      </c>
      <c r="B36" s="34" t="s">
        <v>26</v>
      </c>
      <c r="C36" s="35">
        <f>SUM(C32:C35)</f>
        <v>13</v>
      </c>
      <c r="D36" s="23">
        <f>SUM(D32:D35)</f>
        <v>1</v>
      </c>
    </row>
    <row r="37" spans="1:4" s="31" customFormat="1" x14ac:dyDescent="0.25">
      <c r="A37" s="28"/>
      <c r="B37" s="29"/>
      <c r="C37" s="52"/>
      <c r="D37" s="30"/>
    </row>
    <row r="38" spans="1:4" s="31" customFormat="1" x14ac:dyDescent="0.25">
      <c r="A38" s="28"/>
      <c r="B38" s="29"/>
      <c r="C38" s="52"/>
      <c r="D38" s="30"/>
    </row>
    <row r="39" spans="1:4" x14ac:dyDescent="0.25">
      <c r="A39" s="75" t="s">
        <v>53</v>
      </c>
      <c r="B39" s="43" t="s">
        <v>41</v>
      </c>
      <c r="C39" s="35">
        <f>COUNTIF(Textual!$S$3:$S$297,2)</f>
        <v>9</v>
      </c>
      <c r="D39" s="23">
        <f>C39/$C$43</f>
        <v>0.69230769230769229</v>
      </c>
    </row>
    <row r="40" spans="1:4" x14ac:dyDescent="0.25">
      <c r="A40" s="76"/>
      <c r="B40" s="43" t="s">
        <v>42</v>
      </c>
      <c r="C40" s="35">
        <f>COUNTIF(Textual!$S$3:$S$297,1)</f>
        <v>4</v>
      </c>
      <c r="D40" s="23">
        <f>C40/$C$43</f>
        <v>0.30769230769230771</v>
      </c>
    </row>
    <row r="41" spans="1:4" x14ac:dyDescent="0.25">
      <c r="A41" s="77"/>
      <c r="B41" s="44" t="s">
        <v>43</v>
      </c>
      <c r="C41" s="35">
        <f>COUNTIF(Textual!$S$3:$S$297,0)</f>
        <v>0</v>
      </c>
      <c r="D41" s="23">
        <f>C41/$C$43</f>
        <v>0</v>
      </c>
    </row>
    <row r="42" spans="1:4" x14ac:dyDescent="0.25">
      <c r="A42" s="25" t="s">
        <v>8</v>
      </c>
      <c r="B42" s="22"/>
      <c r="C42" s="35"/>
      <c r="D42" s="23"/>
    </row>
    <row r="43" spans="1:4" ht="12" customHeight="1" x14ac:dyDescent="0.25">
      <c r="A43" s="26">
        <f>SUM(C39*2+C40*1+C41*0)/$C$43</f>
        <v>1.6923076923076923</v>
      </c>
      <c r="B43" s="34" t="s">
        <v>26</v>
      </c>
      <c r="C43" s="35">
        <f>SUM(C39:C42)</f>
        <v>13</v>
      </c>
      <c r="D43" s="23">
        <f>SUM(D39:D42)</f>
        <v>1</v>
      </c>
    </row>
    <row r="44" spans="1:4" ht="12" customHeight="1" x14ac:dyDescent="0.25">
      <c r="A44" s="26"/>
      <c r="B44" s="29"/>
      <c r="C44" s="52"/>
      <c r="D44" s="30"/>
    </row>
    <row r="45" spans="1:4" x14ac:dyDescent="0.25">
      <c r="A45" s="78" t="s">
        <v>27</v>
      </c>
      <c r="B45" s="79"/>
      <c r="C45" s="71">
        <f>AVERAGE(A43,A36,A30,A24,A18,A12,A6)</f>
        <v>1.9230769230769234</v>
      </c>
      <c r="D45" s="72"/>
    </row>
    <row r="46" spans="1:4" s="31" customFormat="1" x14ac:dyDescent="0.25">
      <c r="A46" s="28"/>
      <c r="B46" s="29"/>
      <c r="C46" s="52"/>
      <c r="D46" s="30"/>
    </row>
    <row r="47" spans="1:4" s="31" customFormat="1" x14ac:dyDescent="0.25">
      <c r="A47" s="73" t="s">
        <v>35</v>
      </c>
      <c r="B47" s="74"/>
      <c r="C47" s="51" t="s">
        <v>24</v>
      </c>
      <c r="D47" s="20" t="s">
        <v>25</v>
      </c>
    </row>
    <row r="48" spans="1:4" x14ac:dyDescent="0.25">
      <c r="A48" s="75" t="s">
        <v>54</v>
      </c>
      <c r="B48" s="43" t="s">
        <v>41</v>
      </c>
      <c r="C48" s="35">
        <f>COUNTIF(Textual!$U$3:$U$297,2)</f>
        <v>12</v>
      </c>
      <c r="D48" s="23">
        <f>C48/$C$52</f>
        <v>0.92307692307692313</v>
      </c>
    </row>
    <row r="49" spans="1:4" x14ac:dyDescent="0.25">
      <c r="A49" s="76"/>
      <c r="B49" s="43" t="s">
        <v>42</v>
      </c>
      <c r="C49" s="35">
        <f>COUNTIF(Textual!$U$3:$U$297,1)</f>
        <v>1</v>
      </c>
      <c r="D49" s="23">
        <f t="shared" ref="D49:D50" si="4">C49/$C$52</f>
        <v>7.6923076923076927E-2</v>
      </c>
    </row>
    <row r="50" spans="1:4" x14ac:dyDescent="0.25">
      <c r="A50" s="77"/>
      <c r="B50" s="44" t="s">
        <v>43</v>
      </c>
      <c r="C50" s="35">
        <f>COUNTIF(Textual!$U$3:$U$297,0)</f>
        <v>0</v>
      </c>
      <c r="D50" s="23">
        <f t="shared" si="4"/>
        <v>0</v>
      </c>
    </row>
    <row r="51" spans="1:4" x14ac:dyDescent="0.25">
      <c r="A51" s="25" t="s">
        <v>8</v>
      </c>
      <c r="B51" s="22"/>
      <c r="C51" s="35"/>
      <c r="D51" s="23"/>
    </row>
    <row r="52" spans="1:4" x14ac:dyDescent="0.25">
      <c r="A52" s="26">
        <f>SUM(C48*2+C49*1+C50*0)/$C$52</f>
        <v>1.9230769230769231</v>
      </c>
      <c r="B52" s="34" t="s">
        <v>26</v>
      </c>
      <c r="C52" s="35">
        <f>SUM(C48:C51)</f>
        <v>13</v>
      </c>
      <c r="D52" s="23">
        <f>SUM(D48:D51)</f>
        <v>1</v>
      </c>
    </row>
    <row r="53" spans="1:4" x14ac:dyDescent="0.25">
      <c r="A53" s="28"/>
      <c r="B53" s="29"/>
      <c r="C53" s="52"/>
      <c r="D53" s="30"/>
    </row>
    <row r="54" spans="1:4" x14ac:dyDescent="0.25">
      <c r="A54" s="75" t="s">
        <v>62</v>
      </c>
      <c r="B54" s="60" t="s">
        <v>41</v>
      </c>
      <c r="C54" s="35">
        <f>COUNTIF(Textual!$W$3:$W$297,2)</f>
        <v>11</v>
      </c>
      <c r="D54" s="23">
        <f>C54/$C$52</f>
        <v>0.84615384615384615</v>
      </c>
    </row>
    <row r="55" spans="1:4" x14ac:dyDescent="0.25">
      <c r="A55" s="76"/>
      <c r="B55" s="60" t="s">
        <v>42</v>
      </c>
      <c r="C55" s="35">
        <f>COUNTIF(Textual!$W$3:$W$297,1)</f>
        <v>2</v>
      </c>
      <c r="D55" s="23">
        <f t="shared" ref="D55:D56" si="5">C55/$C$52</f>
        <v>0.15384615384615385</v>
      </c>
    </row>
    <row r="56" spans="1:4" x14ac:dyDescent="0.25">
      <c r="A56" s="77"/>
      <c r="B56" s="59" t="s">
        <v>43</v>
      </c>
      <c r="C56" s="35">
        <f>COUNTIF(Textual!$W$3:$W$297,0)</f>
        <v>0</v>
      </c>
      <c r="D56" s="23">
        <f t="shared" si="5"/>
        <v>0</v>
      </c>
    </row>
    <row r="57" spans="1:4" x14ac:dyDescent="0.25">
      <c r="A57" s="25" t="s">
        <v>8</v>
      </c>
      <c r="B57" s="60"/>
      <c r="C57" s="35"/>
      <c r="D57" s="23"/>
    </row>
    <row r="58" spans="1:4" x14ac:dyDescent="0.25">
      <c r="A58" s="26">
        <f>SUM(C54*2+C55*1+C56*0)/$C$58</f>
        <v>1.8461538461538463</v>
      </c>
      <c r="B58" s="34" t="s">
        <v>26</v>
      </c>
      <c r="C58" s="35">
        <f>SUM(C54:C57)</f>
        <v>13</v>
      </c>
      <c r="D58" s="23">
        <f>SUM(D54:D57)</f>
        <v>1</v>
      </c>
    </row>
    <row r="59" spans="1:4" x14ac:dyDescent="0.25">
      <c r="A59" s="78" t="s">
        <v>64</v>
      </c>
      <c r="B59" s="79"/>
      <c r="C59" s="71">
        <f>AVERAGE(A58,A52)</f>
        <v>1.8846153846153846</v>
      </c>
      <c r="D59" s="72"/>
    </row>
    <row r="60" spans="1:4" s="31" customFormat="1" ht="12" customHeight="1" x14ac:dyDescent="0.25">
      <c r="A60" s="28"/>
      <c r="B60" s="29"/>
      <c r="C60" s="52"/>
      <c r="D60" s="30"/>
    </row>
    <row r="61" spans="1:4" s="31" customFormat="1" ht="15.75" customHeight="1" x14ac:dyDescent="0.25">
      <c r="A61" s="73" t="s">
        <v>31</v>
      </c>
      <c r="B61" s="74"/>
      <c r="C61" s="51" t="s">
        <v>24</v>
      </c>
      <c r="D61" s="20" t="s">
        <v>25</v>
      </c>
    </row>
    <row r="62" spans="1:4" x14ac:dyDescent="0.25">
      <c r="A62" s="75" t="s">
        <v>56</v>
      </c>
      <c r="B62" s="43" t="s">
        <v>41</v>
      </c>
      <c r="C62" s="35">
        <f>COUNTIF(Textual!$Y$3:$Y$297,2)</f>
        <v>13</v>
      </c>
      <c r="D62" s="23">
        <f>C62/$C$66</f>
        <v>1</v>
      </c>
    </row>
    <row r="63" spans="1:4" x14ac:dyDescent="0.25">
      <c r="A63" s="76"/>
      <c r="B63" s="43" t="s">
        <v>42</v>
      </c>
      <c r="C63" s="35">
        <f>COUNTIF(Textual!$Y$3:$Y$297,1)</f>
        <v>0</v>
      </c>
      <c r="D63" s="23">
        <f>C63/$C$66</f>
        <v>0</v>
      </c>
    </row>
    <row r="64" spans="1:4" x14ac:dyDescent="0.25">
      <c r="A64" s="77"/>
      <c r="B64" s="44" t="s">
        <v>43</v>
      </c>
      <c r="C64" s="35">
        <f>COUNTIF(Textual!$Y$3:$Y$297,0)</f>
        <v>0</v>
      </c>
      <c r="D64" s="23">
        <f>C64/$C$66</f>
        <v>0</v>
      </c>
    </row>
    <row r="65" spans="1:4" x14ac:dyDescent="0.25">
      <c r="A65" s="25" t="s">
        <v>8</v>
      </c>
      <c r="B65" s="22"/>
      <c r="C65" s="35"/>
      <c r="D65" s="23"/>
    </row>
    <row r="66" spans="1:4" x14ac:dyDescent="0.25">
      <c r="A66" s="26">
        <f>SUM(C62*2+C63*1+C64*0)/$C$66</f>
        <v>2</v>
      </c>
      <c r="B66" s="34" t="s">
        <v>26</v>
      </c>
      <c r="C66" s="35">
        <f>SUM(C62:C65)</f>
        <v>13</v>
      </c>
      <c r="D66" s="23">
        <f>SUM(D62:D65)</f>
        <v>1</v>
      </c>
    </row>
    <row r="67" spans="1:4" x14ac:dyDescent="0.25">
      <c r="A67" s="28"/>
      <c r="B67" s="29"/>
      <c r="C67" s="52"/>
      <c r="D67" s="30"/>
    </row>
    <row r="68" spans="1:4" x14ac:dyDescent="0.25">
      <c r="A68" s="78" t="s">
        <v>28</v>
      </c>
      <c r="B68" s="79"/>
      <c r="C68" s="71">
        <f>AVERAGE(A66)</f>
        <v>2</v>
      </c>
      <c r="D68" s="72"/>
    </row>
    <row r="69" spans="1:4" x14ac:dyDescent="0.25">
      <c r="A69" s="28"/>
      <c r="B69" s="29"/>
      <c r="C69" s="52"/>
      <c r="D69" s="30"/>
    </row>
    <row r="70" spans="1:4" s="31" customFormat="1" x14ac:dyDescent="0.25">
      <c r="A70" s="73" t="s">
        <v>40</v>
      </c>
      <c r="B70" s="74"/>
      <c r="C70" s="51" t="s">
        <v>24</v>
      </c>
      <c r="D70" s="20" t="s">
        <v>25</v>
      </c>
    </row>
    <row r="71" spans="1:4" x14ac:dyDescent="0.25">
      <c r="A71" s="75" t="s">
        <v>34</v>
      </c>
      <c r="B71" s="43" t="s">
        <v>41</v>
      </c>
      <c r="C71" s="35">
        <f>COUNTIF(Textual!$AA$3:$AA$297,2)</f>
        <v>12</v>
      </c>
      <c r="D71" s="23">
        <f>C71/$C$75</f>
        <v>0.92307692307692313</v>
      </c>
    </row>
    <row r="72" spans="1:4" x14ac:dyDescent="0.25">
      <c r="A72" s="76"/>
      <c r="B72" s="43" t="s">
        <v>42</v>
      </c>
      <c r="C72" s="35">
        <f>COUNTIF(Textual!$AA$3:$AA$297,1)</f>
        <v>1</v>
      </c>
      <c r="D72" s="23">
        <f>C72/$C$75</f>
        <v>7.6923076923076927E-2</v>
      </c>
    </row>
    <row r="73" spans="1:4" x14ac:dyDescent="0.25">
      <c r="A73" s="77"/>
      <c r="B73" s="44" t="s">
        <v>43</v>
      </c>
      <c r="C73" s="35">
        <f>COUNTIF(Textual!$AA$3:$AA$297,0)</f>
        <v>0</v>
      </c>
      <c r="D73" s="23">
        <f>C73/$C$75</f>
        <v>0</v>
      </c>
    </row>
    <row r="74" spans="1:4" x14ac:dyDescent="0.25">
      <c r="A74" s="25" t="s">
        <v>8</v>
      </c>
      <c r="B74" s="22"/>
      <c r="C74" s="35"/>
      <c r="D74" s="23"/>
    </row>
    <row r="75" spans="1:4" x14ac:dyDescent="0.25">
      <c r="A75" s="26">
        <f>SUM(C71*2+C72*1+C73*0)/$C$75</f>
        <v>1.9230769230769231</v>
      </c>
      <c r="B75" s="34" t="s">
        <v>26</v>
      </c>
      <c r="C75" s="35">
        <f>SUM(C71:C74)</f>
        <v>13</v>
      </c>
      <c r="D75" s="23">
        <f>SUM(D71:D74)</f>
        <v>1</v>
      </c>
    </row>
    <row r="76" spans="1:4" s="31" customFormat="1" x14ac:dyDescent="0.25">
      <c r="A76" s="28"/>
      <c r="B76" s="29"/>
      <c r="C76" s="52"/>
      <c r="D76" s="30"/>
    </row>
    <row r="77" spans="1:4" x14ac:dyDescent="0.25">
      <c r="A77" s="75" t="s">
        <v>58</v>
      </c>
      <c r="B77" s="43" t="s">
        <v>41</v>
      </c>
      <c r="C77" s="35">
        <f>COUNTIF(Textual!$AC$3:$AC$297,2)</f>
        <v>13</v>
      </c>
      <c r="D77" s="23">
        <f>C77/$C$81</f>
        <v>1</v>
      </c>
    </row>
    <row r="78" spans="1:4" x14ac:dyDescent="0.25">
      <c r="A78" s="76"/>
      <c r="B78" s="43" t="s">
        <v>42</v>
      </c>
      <c r="C78" s="35">
        <f>COUNTIF(Textual!$AC$3:$AC$297,1)</f>
        <v>0</v>
      </c>
      <c r="D78" s="23">
        <f>C78/$C$81</f>
        <v>0</v>
      </c>
    </row>
    <row r="79" spans="1:4" x14ac:dyDescent="0.25">
      <c r="A79" s="77"/>
      <c r="B79" s="44" t="s">
        <v>43</v>
      </c>
      <c r="C79" s="35">
        <f>COUNTIF(Textual!$AC$3:$AC$297,0)</f>
        <v>0</v>
      </c>
      <c r="D79" s="23">
        <f>C79/$C$81</f>
        <v>0</v>
      </c>
    </row>
    <row r="80" spans="1:4" x14ac:dyDescent="0.25">
      <c r="A80" s="25" t="s">
        <v>8</v>
      </c>
      <c r="B80" s="22"/>
      <c r="C80" s="35"/>
      <c r="D80" s="23"/>
    </row>
    <row r="81" spans="1:4" x14ac:dyDescent="0.25">
      <c r="A81" s="26">
        <f>SUM(C77*2+C78*1+C79*0)/$C$81</f>
        <v>2</v>
      </c>
      <c r="B81" s="34" t="s">
        <v>26</v>
      </c>
      <c r="C81" s="35">
        <f>SUM(C77:C80)</f>
        <v>13</v>
      </c>
      <c r="D81" s="23">
        <f>SUM(D77:D80)</f>
        <v>1</v>
      </c>
    </row>
    <row r="82" spans="1:4" s="31" customFormat="1" x14ac:dyDescent="0.25">
      <c r="A82" s="28"/>
      <c r="B82" s="29"/>
      <c r="C82" s="52"/>
      <c r="D82" s="30"/>
    </row>
    <row r="83" spans="1:4" x14ac:dyDescent="0.25">
      <c r="A83" s="75" t="s">
        <v>63</v>
      </c>
      <c r="B83" s="60" t="s">
        <v>41</v>
      </c>
      <c r="C83" s="35">
        <f>COUNTIF(Textual!$AE$3:$AE$297,2)</f>
        <v>13</v>
      </c>
      <c r="D83" s="23">
        <f>C83/$C$81</f>
        <v>1</v>
      </c>
    </row>
    <row r="84" spans="1:4" x14ac:dyDescent="0.25">
      <c r="A84" s="76"/>
      <c r="B84" s="60" t="s">
        <v>42</v>
      </c>
      <c r="C84" s="35">
        <f>COUNTIF(Textual!$AE$3:$AE$297,1)</f>
        <v>0</v>
      </c>
      <c r="D84" s="23">
        <f>C84/$C$81</f>
        <v>0</v>
      </c>
    </row>
    <row r="85" spans="1:4" x14ac:dyDescent="0.25">
      <c r="A85" s="77"/>
      <c r="B85" s="59" t="s">
        <v>43</v>
      </c>
      <c r="C85" s="35">
        <f>COUNTIF(Textual!$AE$3:$AE$297,0)</f>
        <v>0</v>
      </c>
      <c r="D85" s="23">
        <f>C85/$C$81</f>
        <v>0</v>
      </c>
    </row>
    <row r="86" spans="1:4" x14ac:dyDescent="0.25">
      <c r="A86" s="25" t="s">
        <v>8</v>
      </c>
      <c r="B86" s="60"/>
      <c r="C86" s="35"/>
      <c r="D86" s="23"/>
    </row>
    <row r="87" spans="1:4" x14ac:dyDescent="0.25">
      <c r="A87" s="26">
        <f>SUM(C83*2+C84*1+C85*0)/$C$87</f>
        <v>2</v>
      </c>
      <c r="B87" s="34" t="s">
        <v>26</v>
      </c>
      <c r="C87" s="35">
        <f>SUM(C83:C86)</f>
        <v>13</v>
      </c>
      <c r="D87" s="23">
        <f>SUM(D83:D86)</f>
        <v>1</v>
      </c>
    </row>
    <row r="88" spans="1:4" x14ac:dyDescent="0.25">
      <c r="A88" s="65"/>
      <c r="B88" s="29"/>
      <c r="C88" s="63"/>
      <c r="D88" s="64"/>
    </row>
    <row r="89" spans="1:4" s="31" customFormat="1" x14ac:dyDescent="0.25">
      <c r="A89" s="92" t="s">
        <v>29</v>
      </c>
      <c r="B89" s="93"/>
      <c r="C89" s="80">
        <f>AVERAGE(A87,A81,A75)</f>
        <v>1.9743589743589745</v>
      </c>
      <c r="D89" s="81"/>
    </row>
    <row r="90" spans="1:4" x14ac:dyDescent="0.25">
      <c r="A90" s="28"/>
      <c r="B90" s="29"/>
      <c r="C90" s="52"/>
      <c r="D90" s="30"/>
    </row>
    <row r="91" spans="1:4" s="31" customFormat="1" x14ac:dyDescent="0.25">
      <c r="A91" s="28" t="s">
        <v>66</v>
      </c>
      <c r="B91" s="29"/>
      <c r="C91" s="84">
        <f>SUM(A87,A81,A75,A66,A58,A52,A43,A36,A30,A24,A18,A12,A6)</f>
        <v>25.153846153846153</v>
      </c>
      <c r="D91" s="84"/>
    </row>
    <row r="92" spans="1:4" s="31" customFormat="1" x14ac:dyDescent="0.25">
      <c r="A92" s="36" t="s">
        <v>10</v>
      </c>
      <c r="B92" s="29"/>
      <c r="C92" s="52"/>
      <c r="D92" s="30"/>
    </row>
    <row r="93" spans="1:4" s="31" customFormat="1" ht="27" customHeight="1" x14ac:dyDescent="0.25">
      <c r="A93" s="90" t="s">
        <v>0</v>
      </c>
      <c r="B93" s="91"/>
      <c r="C93" s="54" t="s">
        <v>24</v>
      </c>
      <c r="D93" s="20" t="s">
        <v>25</v>
      </c>
    </row>
    <row r="94" spans="1:4" x14ac:dyDescent="0.25">
      <c r="A94" s="82" t="s">
        <v>133</v>
      </c>
      <c r="B94" s="83"/>
      <c r="C94" s="35">
        <f>COUNTIF(Numerical!$Y$3:$Y$25,"Successful in all settings.")</f>
        <v>12</v>
      </c>
      <c r="D94" s="23">
        <f>C94/$C$98</f>
        <v>0.92307692307692313</v>
      </c>
    </row>
    <row r="95" spans="1:4" x14ac:dyDescent="0.25">
      <c r="A95" s="94" t="s">
        <v>134</v>
      </c>
      <c r="B95" s="95"/>
      <c r="C95" s="35">
        <f>COUNTIF(Numerical!$Y$3:$Y$25,"Successful in most settings.")</f>
        <v>1</v>
      </c>
      <c r="D95" s="23">
        <f>C95/$C$98</f>
        <v>7.6923076923076927E-2</v>
      </c>
    </row>
    <row r="96" spans="1:4" x14ac:dyDescent="0.25">
      <c r="A96" s="87" t="s">
        <v>135</v>
      </c>
      <c r="B96" s="86"/>
      <c r="C96" s="35">
        <f>COUNTIF(Numerical!$Y$3:$Y$25,"Success doubtful in many educational settings.")</f>
        <v>0</v>
      </c>
      <c r="D96" s="23">
        <f>C96/$C$98</f>
        <v>0</v>
      </c>
    </row>
    <row r="97" spans="1:4" x14ac:dyDescent="0.25">
      <c r="A97" s="87" t="s">
        <v>136</v>
      </c>
      <c r="B97" s="79"/>
      <c r="C97" s="35">
        <f>COUNTIF(Numerical!$Y$3:$Y$25,"Success doubtful in any setting.")</f>
        <v>0</v>
      </c>
      <c r="D97" s="23">
        <f>C97/$C$98</f>
        <v>0</v>
      </c>
    </row>
    <row r="98" spans="1:4" x14ac:dyDescent="0.25">
      <c r="A98" s="28"/>
      <c r="B98" s="38" t="s">
        <v>26</v>
      </c>
      <c r="C98" s="35">
        <f>SUM(C94:C97)</f>
        <v>13</v>
      </c>
      <c r="D98" s="23">
        <f>SUM(D94:D97)</f>
        <v>1</v>
      </c>
    </row>
    <row r="99" spans="1:4" x14ac:dyDescent="0.25">
      <c r="A99" s="28"/>
      <c r="B99" s="39" t="s">
        <v>8</v>
      </c>
      <c r="C99" s="71">
        <f>SUM(C94*4+C95*3+C96*2+C97*1)/C98</f>
        <v>3.9230769230769229</v>
      </c>
      <c r="D99" s="72"/>
    </row>
    <row r="100" spans="1:4" x14ac:dyDescent="0.25">
      <c r="A100" s="28"/>
      <c r="B100" s="40"/>
      <c r="C100" s="55"/>
      <c r="D100" s="41"/>
    </row>
    <row r="101" spans="1:4" s="31" customFormat="1" x14ac:dyDescent="0.25">
      <c r="A101" s="90" t="s">
        <v>1</v>
      </c>
      <c r="B101" s="91"/>
      <c r="C101" s="56" t="s">
        <v>24</v>
      </c>
      <c r="D101" s="37" t="s">
        <v>25</v>
      </c>
    </row>
    <row r="102" spans="1:4" x14ac:dyDescent="0.25">
      <c r="A102" s="87" t="s">
        <v>137</v>
      </c>
      <c r="B102" s="86"/>
      <c r="C102" s="35">
        <f>COUNTIF(Numerical!$Z$3:$Z$25,"Recommend without reservation.")</f>
        <v>13</v>
      </c>
      <c r="D102" s="23">
        <f>C102/$C$106</f>
        <v>1</v>
      </c>
    </row>
    <row r="103" spans="1:4" x14ac:dyDescent="0.25">
      <c r="A103" s="87" t="s">
        <v>138</v>
      </c>
      <c r="B103" s="86"/>
      <c r="C103" s="35">
        <f>COUNTIF(Numerical!$Z$3:$Z$25,"Would recommend with minor reservations.")</f>
        <v>0</v>
      </c>
      <c r="D103" s="23">
        <f>C103/$C$106</f>
        <v>0</v>
      </c>
    </row>
    <row r="104" spans="1:4" x14ac:dyDescent="0.25">
      <c r="A104" s="87" t="s">
        <v>139</v>
      </c>
      <c r="B104" s="86"/>
      <c r="C104" s="35">
        <f>COUNTIF(Numerical!$Z$3:$Z$25,"Recommendations limited with major reservations.")</f>
        <v>0</v>
      </c>
      <c r="D104" s="23">
        <f>C104/$C$106</f>
        <v>0</v>
      </c>
    </row>
    <row r="105" spans="1:4" x14ac:dyDescent="0.25">
      <c r="A105" s="87" t="s">
        <v>140</v>
      </c>
      <c r="B105" s="86"/>
      <c r="C105" s="35">
        <f>COUNTIF(Numerical!$Z$3:$Z$25,"Unable to recommend in any setting. Further preparation necessary for certification.")</f>
        <v>0</v>
      </c>
      <c r="D105" s="23">
        <f>C105/$C$106</f>
        <v>0</v>
      </c>
    </row>
    <row r="106" spans="1:4" x14ac:dyDescent="0.25">
      <c r="A106" s="28"/>
      <c r="B106" s="27" t="s">
        <v>26</v>
      </c>
      <c r="C106" s="35">
        <f>SUM(C102:C105)</f>
        <v>13</v>
      </c>
      <c r="D106" s="23">
        <f>SUM(D102:D105)</f>
        <v>1</v>
      </c>
    </row>
    <row r="107" spans="1:4" x14ac:dyDescent="0.25">
      <c r="A107" s="28"/>
      <c r="B107" s="39" t="s">
        <v>8</v>
      </c>
      <c r="C107" s="71">
        <f>SUM(C102*4+C103*3+C104*2+C105*1)/C106</f>
        <v>4</v>
      </c>
      <c r="D107" s="72"/>
    </row>
    <row r="108" spans="1:4" s="31" customFormat="1" x14ac:dyDescent="0.25">
      <c r="A108" s="28"/>
      <c r="B108" s="29"/>
      <c r="C108" s="52"/>
      <c r="D108" s="30"/>
    </row>
    <row r="109" spans="1:4" s="31" customFormat="1" x14ac:dyDescent="0.25">
      <c r="A109" s="36" t="s">
        <v>10</v>
      </c>
      <c r="B109" s="29"/>
      <c r="C109" s="52"/>
      <c r="D109" s="30"/>
    </row>
    <row r="110" spans="1:4" s="31" customFormat="1" ht="27" customHeight="1" x14ac:dyDescent="0.25">
      <c r="A110" s="88" t="s">
        <v>2</v>
      </c>
      <c r="B110" s="89"/>
      <c r="C110" s="56" t="s">
        <v>24</v>
      </c>
      <c r="D110" s="37" t="s">
        <v>25</v>
      </c>
    </row>
    <row r="111" spans="1:4" ht="42" customHeight="1" x14ac:dyDescent="0.25">
      <c r="A111" s="85" t="s">
        <v>141</v>
      </c>
      <c r="B111" s="86"/>
      <c r="C111" s="35">
        <f>COUNTIF(Numerical!$AA$3:$AA$25,"Target")</f>
        <v>11</v>
      </c>
      <c r="D111" s="23">
        <f>C111/$C$114</f>
        <v>0.84615384615384615</v>
      </c>
    </row>
    <row r="112" spans="1:4" ht="42" customHeight="1" x14ac:dyDescent="0.25">
      <c r="A112" s="85" t="s">
        <v>142</v>
      </c>
      <c r="B112" s="86"/>
      <c r="C112" s="35">
        <f>COUNTIF(Numerical!$AA$3:$AA$25,"Acceptable")</f>
        <v>2</v>
      </c>
      <c r="D112" s="23">
        <f>C112/$C$114</f>
        <v>0.15384615384615385</v>
      </c>
    </row>
    <row r="113" spans="1:4" ht="42" customHeight="1" x14ac:dyDescent="0.25">
      <c r="A113" s="85" t="s">
        <v>143</v>
      </c>
      <c r="B113" s="86"/>
      <c r="C113" s="35">
        <f>COUNTIF(Numerical!$AA$3:$AA$25,"Unacceptable")</f>
        <v>0</v>
      </c>
      <c r="D113" s="23">
        <f>C113/$C$114</f>
        <v>0</v>
      </c>
    </row>
    <row r="114" spans="1:4" x14ac:dyDescent="0.25">
      <c r="A114" s="28"/>
      <c r="B114" s="38" t="s">
        <v>26</v>
      </c>
      <c r="C114" s="35">
        <f>SUM(C111:C113)</f>
        <v>13</v>
      </c>
      <c r="D114" s="23">
        <f>SUM(D111:D113)</f>
        <v>1</v>
      </c>
    </row>
    <row r="115" spans="1:4" x14ac:dyDescent="0.25">
      <c r="B115" s="39" t="s">
        <v>8</v>
      </c>
      <c r="C115" s="71">
        <f>SUM(C111*3+C112*2+C113*1)/C114</f>
        <v>2.8461538461538463</v>
      </c>
      <c r="D115" s="72"/>
    </row>
  </sheetData>
  <mergeCells count="43">
    <mergeCell ref="A26:A28"/>
    <mergeCell ref="A39:A41"/>
    <mergeCell ref="A48:A50"/>
    <mergeCell ref="A32:A34"/>
    <mergeCell ref="A59:B59"/>
    <mergeCell ref="A54:A56"/>
    <mergeCell ref="A45:B45"/>
    <mergeCell ref="A1:B1"/>
    <mergeCell ref="A2:A4"/>
    <mergeCell ref="A8:A10"/>
    <mergeCell ref="A14:A16"/>
    <mergeCell ref="A20:A22"/>
    <mergeCell ref="A102:B102"/>
    <mergeCell ref="A93:B93"/>
    <mergeCell ref="A89:B89"/>
    <mergeCell ref="A71:A73"/>
    <mergeCell ref="A77:A79"/>
    <mergeCell ref="A95:B95"/>
    <mergeCell ref="A96:B96"/>
    <mergeCell ref="A97:B97"/>
    <mergeCell ref="A101:B101"/>
    <mergeCell ref="A113:B113"/>
    <mergeCell ref="C115:D115"/>
    <mergeCell ref="A103:B103"/>
    <mergeCell ref="A104:B104"/>
    <mergeCell ref="A105:B105"/>
    <mergeCell ref="C107:D107"/>
    <mergeCell ref="A110:B110"/>
    <mergeCell ref="A111:B111"/>
    <mergeCell ref="A112:B112"/>
    <mergeCell ref="C45:D45"/>
    <mergeCell ref="A47:B47"/>
    <mergeCell ref="C59:D59"/>
    <mergeCell ref="C99:D99"/>
    <mergeCell ref="A62:A64"/>
    <mergeCell ref="A61:B61"/>
    <mergeCell ref="A83:A85"/>
    <mergeCell ref="A70:B70"/>
    <mergeCell ref="A68:B68"/>
    <mergeCell ref="C68:D68"/>
    <mergeCell ref="C89:D89"/>
    <mergeCell ref="A94:B94"/>
    <mergeCell ref="C91:D91"/>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Serif,Bold"Spring 2021
</oddHeader>
    <oddFooter>&amp;C&amp;"MS Sans Serif,Bold"4 Target, 3 Acceptable, 2 Acceptable, 1 Unacceptable, NR=Did Not Observe</oddFooter>
  </headerFooter>
  <rowBreaks count="2" manualBreakCount="2">
    <brk id="46" max="16383" man="1"/>
    <brk id="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7"/>
  <sheetViews>
    <sheetView view="pageLayout" zoomScaleNormal="100" workbookViewId="0">
      <selection activeCell="M24" sqref="M24"/>
    </sheetView>
  </sheetViews>
  <sheetFormatPr defaultColWidth="10.7109375" defaultRowHeight="10.199999999999999" x14ac:dyDescent="0.2"/>
  <cols>
    <col min="1" max="1" width="7.42578125" style="5" bestFit="1" customWidth="1"/>
    <col min="2" max="8" width="5.7109375" style="5" bestFit="1" customWidth="1"/>
    <col min="9" max="9" width="9.42578125" style="5" customWidth="1"/>
    <col min="10" max="10" width="1.7109375" style="5" customWidth="1"/>
    <col min="11" max="11" width="7.85546875" style="5" customWidth="1"/>
    <col min="12" max="12" width="6.42578125" style="5" customWidth="1"/>
    <col min="13" max="13" width="11.7109375" style="5" customWidth="1"/>
    <col min="14" max="14" width="0.85546875" style="5" customWidth="1"/>
    <col min="15" max="15" width="7.28515625" style="5" customWidth="1"/>
    <col min="16" max="16" width="13.140625" style="5" customWidth="1"/>
    <col min="17" max="17" width="1.85546875" style="5" customWidth="1"/>
    <col min="18" max="18" width="8.85546875" style="5" customWidth="1"/>
    <col min="19" max="20" width="8.28515625" style="5" customWidth="1"/>
    <col min="21" max="21" width="10.140625" style="5" customWidth="1"/>
    <col min="22" max="22" width="2" style="5" customWidth="1"/>
    <col min="23" max="23" width="12.7109375" style="5" customWidth="1"/>
    <col min="24" max="24" width="3" style="5" customWidth="1"/>
    <col min="25" max="25" width="25" style="8" customWidth="1"/>
    <col min="26" max="26" width="29.7109375" style="5" customWidth="1"/>
    <col min="27" max="27" width="17" style="5"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103" t="s">
        <v>11</v>
      </c>
      <c r="B1" s="102" t="s">
        <v>7</v>
      </c>
      <c r="C1" s="102"/>
      <c r="D1" s="102"/>
      <c r="E1" s="102"/>
      <c r="F1" s="102"/>
      <c r="G1" s="102"/>
      <c r="H1" s="102"/>
      <c r="I1" s="102"/>
      <c r="J1" s="48"/>
      <c r="K1" s="102" t="s">
        <v>9</v>
      </c>
      <c r="L1" s="102"/>
      <c r="M1" s="102"/>
      <c r="N1" s="48"/>
      <c r="O1" s="48" t="s">
        <v>31</v>
      </c>
      <c r="P1" s="48"/>
      <c r="Q1" s="48"/>
      <c r="R1" s="102" t="s">
        <v>40</v>
      </c>
      <c r="S1" s="102"/>
      <c r="T1" s="102"/>
      <c r="U1" s="102"/>
      <c r="V1" s="48"/>
      <c r="W1" s="48"/>
      <c r="X1" s="42"/>
      <c r="Y1" s="102" t="s">
        <v>10</v>
      </c>
      <c r="Z1" s="102"/>
      <c r="AA1" s="102"/>
      <c r="AB1" s="102"/>
    </row>
    <row r="2" spans="1:35" s="4" customFormat="1" ht="20.399999999999999" x14ac:dyDescent="0.2">
      <c r="A2" s="104"/>
      <c r="B2" s="2" t="s">
        <v>12</v>
      </c>
      <c r="C2" s="2" t="s">
        <v>13</v>
      </c>
      <c r="D2" s="2" t="s">
        <v>14</v>
      </c>
      <c r="E2" s="2" t="s">
        <v>15</v>
      </c>
      <c r="F2" s="2" t="s">
        <v>16</v>
      </c>
      <c r="G2" s="2" t="s">
        <v>17</v>
      </c>
      <c r="H2" s="2" t="s">
        <v>18</v>
      </c>
      <c r="I2" s="3" t="s">
        <v>8</v>
      </c>
      <c r="J2" s="3"/>
      <c r="K2" s="2" t="s">
        <v>19</v>
      </c>
      <c r="L2" s="2" t="s">
        <v>20</v>
      </c>
      <c r="M2" s="3" t="s">
        <v>8</v>
      </c>
      <c r="N2" s="3"/>
      <c r="O2" s="2" t="s">
        <v>21</v>
      </c>
      <c r="P2" s="3" t="s">
        <v>8</v>
      </c>
      <c r="Q2" s="3"/>
      <c r="R2" s="2" t="s">
        <v>22</v>
      </c>
      <c r="S2" s="2" t="s">
        <v>23</v>
      </c>
      <c r="T2" s="58" t="s">
        <v>60</v>
      </c>
      <c r="U2" s="3" t="s">
        <v>8</v>
      </c>
      <c r="V2" s="3"/>
      <c r="W2" s="61" t="s">
        <v>46</v>
      </c>
      <c r="X2" s="61"/>
      <c r="Y2" s="50">
        <v>1</v>
      </c>
      <c r="Z2" s="50">
        <v>2</v>
      </c>
      <c r="AA2" s="50">
        <v>3</v>
      </c>
      <c r="AB2" s="3"/>
    </row>
    <row r="3" spans="1:35" s="5" customFormat="1" x14ac:dyDescent="0.2">
      <c r="A3" s="5">
        <v>1</v>
      </c>
      <c r="B3" s="5">
        <f>Textual!G3</f>
        <v>2</v>
      </c>
      <c r="C3" s="5">
        <f>Textual!I3</f>
        <v>2</v>
      </c>
      <c r="D3" s="5">
        <f>Textual!K3</f>
        <v>2</v>
      </c>
      <c r="E3" s="5">
        <f>Textual!M3</f>
        <v>2</v>
      </c>
      <c r="F3" s="5">
        <f>Textual!O3</f>
        <v>2</v>
      </c>
      <c r="G3" s="5">
        <f>Textual!Q3</f>
        <v>2</v>
      </c>
      <c r="H3" s="5">
        <f>Textual!S3</f>
        <v>2</v>
      </c>
      <c r="I3" s="6">
        <f>AVERAGE(B3:H3)</f>
        <v>2</v>
      </c>
      <c r="J3" s="6"/>
      <c r="K3" s="5">
        <f>Textual!U3</f>
        <v>2</v>
      </c>
      <c r="L3" s="5">
        <f>Textual!W3</f>
        <v>2</v>
      </c>
      <c r="M3" s="6">
        <f t="shared" ref="M3:M7" si="0">AVERAGE(K3:L3)</f>
        <v>2</v>
      </c>
      <c r="N3" s="6"/>
      <c r="O3" s="5">
        <f>Textual!Y3</f>
        <v>2</v>
      </c>
      <c r="P3" s="6">
        <f t="shared" ref="P3:P7" si="1">AVERAGE(O3:O3)</f>
        <v>2</v>
      </c>
      <c r="Q3" s="6"/>
      <c r="R3" s="5">
        <f>Textual!AA3</f>
        <v>2</v>
      </c>
      <c r="S3" s="5">
        <f>Textual!AC3</f>
        <v>2</v>
      </c>
      <c r="T3" s="5">
        <f>Textual!AE3</f>
        <v>2</v>
      </c>
      <c r="U3" s="6">
        <f>IFERROR(AVERAGE(R3:T3),"")</f>
        <v>2</v>
      </c>
      <c r="V3" s="6"/>
      <c r="W3" s="62">
        <f>SUM(B3:H3,K3:L3,O3,R3:T3)</f>
        <v>26</v>
      </c>
      <c r="Y3" s="15" t="str">
        <f>IF(Textual!AG3="SuccessfulIn","Successful in all Settings.",IF(Textual!AG3="SuccessfulIn2","Successful in most Settings.",IF(Textual!AG3="SuccessDoubtful","Success doubtful in many educational settings.",IF(Textual!AG3="SuccessDoubtfu2","Success doubtful in any setting."))))</f>
        <v>Successful in all Settings.</v>
      </c>
      <c r="Z3" s="15" t="str">
        <f>IF(Textual!AH3="RecommendWithou","Recommend without reservation.",IF(Textual!AH3="WouldRecommend","Would recommend with minor reservations.",IF(Textual!AH3="Recommendations","Recommendations limited with major reservations.",IF(Textual!AH3="UnableToRecomme","Unable to recommend in any setting. Further preparation necessary for certification."))))</f>
        <v>Recommend without reservation.</v>
      </c>
      <c r="AA3" s="16" t="str">
        <f>IF(Textual!AI3="TargetTheCandid","Target",IF(Textual!AI3="AcceptableThe","Acceptable",IF(Textual!AI3="Unacceptable","Unacceptable")))</f>
        <v>Target</v>
      </c>
      <c r="AB3" s="6"/>
    </row>
    <row r="4" spans="1:35" x14ac:dyDescent="0.2">
      <c r="A4" s="5">
        <v>2</v>
      </c>
      <c r="B4" s="5">
        <f>Textual!G4</f>
        <v>2</v>
      </c>
      <c r="C4" s="5">
        <f>Textual!I4</f>
        <v>2</v>
      </c>
      <c r="D4" s="5">
        <f>Textual!K4</f>
        <v>2</v>
      </c>
      <c r="E4" s="5">
        <f>Textual!M4</f>
        <v>2</v>
      </c>
      <c r="F4" s="5">
        <f>Textual!O4</f>
        <v>2</v>
      </c>
      <c r="G4" s="5">
        <f>Textual!Q4</f>
        <v>2</v>
      </c>
      <c r="H4" s="5">
        <f>Textual!S4</f>
        <v>2</v>
      </c>
      <c r="I4" s="6">
        <f>AVERAGE(B4:H4)</f>
        <v>2</v>
      </c>
      <c r="J4" s="8"/>
      <c r="K4" s="5">
        <f>Textual!U4</f>
        <v>2</v>
      </c>
      <c r="L4" s="5">
        <f>Textual!W4</f>
        <v>2</v>
      </c>
      <c r="M4" s="6">
        <f t="shared" si="0"/>
        <v>2</v>
      </c>
      <c r="N4" s="8"/>
      <c r="O4" s="5">
        <f>Textual!Y4</f>
        <v>2</v>
      </c>
      <c r="P4" s="6">
        <f t="shared" si="1"/>
        <v>2</v>
      </c>
      <c r="Q4" s="8"/>
      <c r="R4" s="5">
        <f>Textual!AA4</f>
        <v>2</v>
      </c>
      <c r="S4" s="5">
        <f>Textual!AC4</f>
        <v>2</v>
      </c>
      <c r="T4" s="5">
        <f>Textual!AE4</f>
        <v>2</v>
      </c>
      <c r="U4" s="6">
        <f t="shared" ref="U4:U7" si="2">AVERAGE(S4:S4)</f>
        <v>2</v>
      </c>
      <c r="V4" s="6"/>
      <c r="W4" s="62">
        <f t="shared" ref="W4:W10" si="3">SUM(B4:H4,K4:L4,O4,R4:T4)</f>
        <v>26</v>
      </c>
      <c r="Y4" s="15" t="str">
        <f>IF(Textual!AG4="SuccessfulIn","Successful in all Settings.",IF(Textual!AG4="SuccessfulIn2","Successful in most Settings.",IF(Textual!AG4="SuccessDoubtful","Success doubtful in many educational settings.",IF(Textual!AG4="SuccessDoubtfu2","Success doubtful in any setting."))))</f>
        <v>Successful in all Settings.</v>
      </c>
      <c r="Z4" s="15" t="str">
        <f>IF(Textual!AH4="RecommendWithou","Recommend without reservation.",IF(Textual!AH4="WouldRecommend","Would recommend with minor reservations.",IF(Textual!AH4="Recommendations","Recommendations limited with major reservations.",IF(Textual!AH4="UnableToRecomme","Unable to recommend in any setting. Further preparation necessary for certification."))))</f>
        <v>Recommend without reservation.</v>
      </c>
      <c r="AA4" s="16" t="str">
        <f>IF(Textual!AI4="TargetTheCandid","Target",IF(Textual!AI4="AcceptableThe","Acceptable",IF(Textual!AI4="Unacceptable","Unacceptable")))</f>
        <v>Target</v>
      </c>
      <c r="AB4" s="6"/>
      <c r="AC4" s="9"/>
      <c r="AD4" s="9"/>
      <c r="AE4" s="9"/>
      <c r="AF4" s="9"/>
      <c r="AG4" s="9"/>
      <c r="AH4" s="9"/>
      <c r="AI4" s="9"/>
    </row>
    <row r="5" spans="1:35" x14ac:dyDescent="0.2">
      <c r="A5" s="5">
        <v>3</v>
      </c>
      <c r="B5" s="5">
        <f>Textual!G5</f>
        <v>2</v>
      </c>
      <c r="C5" s="5">
        <f>Textual!I5</f>
        <v>2</v>
      </c>
      <c r="D5" s="5">
        <f>Textual!K5</f>
        <v>2</v>
      </c>
      <c r="E5" s="5">
        <f>Textual!M5</f>
        <v>2</v>
      </c>
      <c r="F5" s="5">
        <f>Textual!O5</f>
        <v>2</v>
      </c>
      <c r="G5" s="5">
        <f>Textual!Q5</f>
        <v>2</v>
      </c>
      <c r="H5" s="5">
        <f>Textual!S5</f>
        <v>1</v>
      </c>
      <c r="I5" s="6">
        <f>AVERAGE(B5:H5)</f>
        <v>1.8571428571428572</v>
      </c>
      <c r="J5" s="8"/>
      <c r="K5" s="5">
        <f>Textual!U5</f>
        <v>2</v>
      </c>
      <c r="L5" s="5">
        <f>Textual!W5</f>
        <v>1</v>
      </c>
      <c r="M5" s="6">
        <f t="shared" si="0"/>
        <v>1.5</v>
      </c>
      <c r="N5" s="8"/>
      <c r="O5" s="5">
        <f>Textual!Y5</f>
        <v>2</v>
      </c>
      <c r="P5" s="6">
        <f t="shared" si="1"/>
        <v>2</v>
      </c>
      <c r="Q5" s="8"/>
      <c r="R5" s="5">
        <f>Textual!AA5</f>
        <v>2</v>
      </c>
      <c r="S5" s="5">
        <f>Textual!AC5</f>
        <v>2</v>
      </c>
      <c r="T5" s="5">
        <f>Textual!AE5</f>
        <v>2</v>
      </c>
      <c r="U5" s="6">
        <f t="shared" si="2"/>
        <v>2</v>
      </c>
      <c r="V5" s="6"/>
      <c r="W5" s="62">
        <f t="shared" si="3"/>
        <v>24</v>
      </c>
      <c r="Y5" s="15" t="str">
        <f>IF(Textual!AG5="SuccessfulIn","Successful in all Settings.",IF(Textual!AG5="SuccessfulIn2","Successful in most Settings.",IF(Textual!AG5="SuccessDoubtful","Success doubtful in many educational settings.",IF(Textual!AG5="SuccessDoubtfu2","Success doubtful in any setting."))))</f>
        <v>Successful in all Settings.</v>
      </c>
      <c r="Z5" s="15" t="str">
        <f>IF(Textual!AH5="RecommendWithou","Recommend without reservation.",IF(Textual!AH5="WouldRecommend","Would recommend with minor reservations.",IF(Textual!AH5="Recommendations","Recommendations limited with major reservations.",IF(Textual!AH5="UnableToRecomme","Unable to recommend in any setting. Further preparation necessary for certification."))))</f>
        <v>Recommend without reservation.</v>
      </c>
      <c r="AA5" s="16" t="str">
        <f>IF(Textual!AI5="TargetTheCandid","Target",IF(Textual!AI5="AcceptableThe","Acceptable",IF(Textual!AI5="Unacceptable","Unacceptable")))</f>
        <v>Acceptable</v>
      </c>
      <c r="AB5" s="6"/>
      <c r="AC5" s="9"/>
      <c r="AD5" s="9"/>
      <c r="AE5" s="9"/>
      <c r="AF5" s="9"/>
      <c r="AG5" s="9"/>
      <c r="AH5" s="9"/>
      <c r="AI5" s="9"/>
    </row>
    <row r="6" spans="1:35" x14ac:dyDescent="0.2">
      <c r="A6" s="5">
        <v>4</v>
      </c>
      <c r="B6" s="5">
        <f>Textual!G6</f>
        <v>2</v>
      </c>
      <c r="C6" s="5">
        <f>Textual!I6</f>
        <v>2</v>
      </c>
      <c r="D6" s="5">
        <f>Textual!K6</f>
        <v>2</v>
      </c>
      <c r="E6" s="5">
        <f>Textual!M6</f>
        <v>2</v>
      </c>
      <c r="F6" s="5">
        <f>Textual!O6</f>
        <v>2</v>
      </c>
      <c r="G6" s="5">
        <f>Textual!Q6</f>
        <v>2</v>
      </c>
      <c r="H6" s="5">
        <f>Textual!S6</f>
        <v>1</v>
      </c>
      <c r="I6" s="6">
        <f>AVERAGE(B6:H6)</f>
        <v>1.8571428571428572</v>
      </c>
      <c r="J6" s="8"/>
      <c r="K6" s="5">
        <f>Textual!U6</f>
        <v>2</v>
      </c>
      <c r="L6" s="5">
        <f>Textual!W6</f>
        <v>1</v>
      </c>
      <c r="M6" s="6">
        <f t="shared" si="0"/>
        <v>1.5</v>
      </c>
      <c r="N6" s="8"/>
      <c r="O6" s="5">
        <f>Textual!Y6</f>
        <v>2</v>
      </c>
      <c r="P6" s="6">
        <f t="shared" si="1"/>
        <v>2</v>
      </c>
      <c r="Q6" s="8"/>
      <c r="R6" s="5">
        <f>Textual!AA6</f>
        <v>2</v>
      </c>
      <c r="S6" s="5">
        <f>Textual!AC6</f>
        <v>2</v>
      </c>
      <c r="T6" s="5">
        <f>Textual!AE6</f>
        <v>2</v>
      </c>
      <c r="U6" s="6">
        <f t="shared" si="2"/>
        <v>2</v>
      </c>
      <c r="V6" s="6"/>
      <c r="W6" s="62">
        <f t="shared" si="3"/>
        <v>24</v>
      </c>
      <c r="Y6" s="15" t="str">
        <f>IF(Textual!AG6="SuccessfulIn","Successful in all Settings.",IF(Textual!AG6="SuccessfulIn2","Successful in most Settings.",IF(Textual!AG6="SuccessDoubtful","Success doubtful in many educational settings.",IF(Textual!AG6="SuccessDoubtfu2","Success doubtful in any setting."))))</f>
        <v>Successful in all Settings.</v>
      </c>
      <c r="Z6" s="15" t="str">
        <f>IF(Textual!AH6="RecommendWithou","Recommend without reservation.",IF(Textual!AH6="WouldRecommend","Would recommend with minor reservations.",IF(Textual!AH6="Recommendations","Recommendations limited with major reservations.",IF(Textual!AH6="UnableToRecomme","Unable to recommend in any setting. Further preparation necessary for certification."))))</f>
        <v>Recommend without reservation.</v>
      </c>
      <c r="AA6" s="16" t="str">
        <f>IF(Textual!AI6="TargetTheCandid","Target",IF(Textual!AI6="AcceptableThe","Acceptable",IF(Textual!AI6="Unacceptable","Unacceptable")))</f>
        <v>Target</v>
      </c>
      <c r="AB6" s="6"/>
      <c r="AC6" s="9"/>
      <c r="AD6" s="9"/>
      <c r="AE6" s="9"/>
      <c r="AF6" s="9"/>
      <c r="AG6" s="9"/>
      <c r="AH6" s="9"/>
      <c r="AI6" s="9"/>
    </row>
    <row r="7" spans="1:35" x14ac:dyDescent="0.2">
      <c r="A7" s="5">
        <v>5</v>
      </c>
      <c r="B7" s="5">
        <f>Textual!G7</f>
        <v>2</v>
      </c>
      <c r="C7" s="5">
        <f>Textual!I7</f>
        <v>2</v>
      </c>
      <c r="D7" s="5">
        <f>Textual!K7</f>
        <v>2</v>
      </c>
      <c r="E7" s="5">
        <f>Textual!M7</f>
        <v>2</v>
      </c>
      <c r="F7" s="5">
        <f>Textual!O7</f>
        <v>2</v>
      </c>
      <c r="G7" s="5">
        <f>Textual!Q7</f>
        <v>2</v>
      </c>
      <c r="H7" s="5">
        <f>Textual!S7</f>
        <v>2</v>
      </c>
      <c r="I7" s="6">
        <f>AVERAGE(B7:H7)</f>
        <v>2</v>
      </c>
      <c r="J7" s="8"/>
      <c r="K7" s="5">
        <f>Textual!U7</f>
        <v>2</v>
      </c>
      <c r="L7" s="5">
        <f>Textual!W7</f>
        <v>2</v>
      </c>
      <c r="M7" s="6">
        <f t="shared" si="0"/>
        <v>2</v>
      </c>
      <c r="N7" s="8"/>
      <c r="O7" s="5">
        <f>Textual!Y7</f>
        <v>2</v>
      </c>
      <c r="P7" s="6">
        <f t="shared" si="1"/>
        <v>2</v>
      </c>
      <c r="Q7" s="8"/>
      <c r="R7" s="5">
        <f>Textual!AA7</f>
        <v>2</v>
      </c>
      <c r="S7" s="5">
        <f>Textual!AC7</f>
        <v>2</v>
      </c>
      <c r="T7" s="5">
        <f>Textual!AE7</f>
        <v>2</v>
      </c>
      <c r="U7" s="6">
        <f t="shared" si="2"/>
        <v>2</v>
      </c>
      <c r="V7" s="6"/>
      <c r="W7" s="62">
        <f t="shared" si="3"/>
        <v>26</v>
      </c>
      <c r="Y7" s="15" t="str">
        <f>IF(Textual!AG7="SuccessfulIn","Successful in all Settings.",IF(Textual!AG7="SuccessfulIn2","Successful in most Settings.",IF(Textual!AG7="SuccessDoubtful","Success doubtful in many educational settings.",IF(Textual!AG7="SuccessDoubtfu2","Success doubtful in any setting."))))</f>
        <v>Successful in all Settings.</v>
      </c>
      <c r="Z7" s="15" t="str">
        <f>IF(Textual!AH7="RecommendWithou","Recommend without reservation.",IF(Textual!AH7="WouldRecommend","Would recommend with minor reservations.",IF(Textual!AH7="Recommendations","Recommendations limited with major reservations.",IF(Textual!AH7="UnableToRecomme","Unable to recommend in any setting. Further preparation necessary for certification."))))</f>
        <v>Recommend without reservation.</v>
      </c>
      <c r="AA7" s="16" t="str">
        <f>IF(Textual!AI7="TargetTheCandid","Target",IF(Textual!AI7="AcceptableThe","Acceptable",IF(Textual!AI7="Unacceptable","Unacceptable")))</f>
        <v>Target</v>
      </c>
      <c r="AB7" s="6"/>
      <c r="AC7" s="9"/>
      <c r="AD7" s="9"/>
      <c r="AE7" s="9"/>
      <c r="AF7" s="9"/>
      <c r="AG7" s="9"/>
      <c r="AH7" s="9"/>
      <c r="AI7" s="9"/>
    </row>
    <row r="8" spans="1:35" ht="13.5" customHeight="1" x14ac:dyDescent="0.2">
      <c r="A8" s="5">
        <v>6</v>
      </c>
      <c r="B8" s="5">
        <f>Textual!G8</f>
        <v>2</v>
      </c>
      <c r="C8" s="5">
        <f>Textual!I8</f>
        <v>2</v>
      </c>
      <c r="D8" s="5">
        <f>Textual!K8</f>
        <v>2</v>
      </c>
      <c r="E8" s="5">
        <f>Textual!M8</f>
        <v>2</v>
      </c>
      <c r="F8" s="5">
        <f>Textual!O8</f>
        <v>2</v>
      </c>
      <c r="G8" s="5">
        <f>Textual!Q8</f>
        <v>2</v>
      </c>
      <c r="H8" s="5">
        <f>Textual!S8</f>
        <v>2</v>
      </c>
      <c r="I8" s="6">
        <f t="shared" ref="I8:I10" si="4">AVERAGE(B8:H8)</f>
        <v>2</v>
      </c>
      <c r="J8" s="8"/>
      <c r="K8" s="5">
        <f>Textual!U8</f>
        <v>2</v>
      </c>
      <c r="L8" s="5">
        <f>Textual!W8</f>
        <v>2</v>
      </c>
      <c r="M8" s="6">
        <f t="shared" ref="M8:M10" si="5">AVERAGE(K8:L8)</f>
        <v>2</v>
      </c>
      <c r="N8" s="8"/>
      <c r="O8" s="5">
        <f>Textual!Y8</f>
        <v>2</v>
      </c>
      <c r="P8" s="6">
        <f t="shared" ref="P8:P10" si="6">AVERAGE(O8:O8)</f>
        <v>2</v>
      </c>
      <c r="Q8" s="8"/>
      <c r="R8" s="5">
        <f>Textual!AA8</f>
        <v>2</v>
      </c>
      <c r="S8" s="5">
        <f>Textual!AC8</f>
        <v>2</v>
      </c>
      <c r="T8" s="5">
        <f>Textual!AE8</f>
        <v>2</v>
      </c>
      <c r="U8" s="6">
        <f t="shared" ref="U8:U10" si="7">AVERAGE(S8:S8)</f>
        <v>2</v>
      </c>
      <c r="V8" s="6"/>
      <c r="W8" s="62">
        <f t="shared" si="3"/>
        <v>26</v>
      </c>
      <c r="Y8" s="15" t="str">
        <f>IF(Textual!AG8="SuccessfulIn","Successful in all Settings.",IF(Textual!AG8="SuccessfulIn2","Successful in most Settings.",IF(Textual!AG8="SuccessDoubtful","Success doubtful in many educational settings.",IF(Textual!AG8="SuccessDoubtfu2","Success doubtful in any setting."))))</f>
        <v>Successful in all Settings.</v>
      </c>
      <c r="Z8" s="15" t="str">
        <f>IF(Textual!AH8="RecommendWithou","Recommend without reservation.",IF(Textual!AH8="WouldRecommend","Would recommend with minor reservations.",IF(Textual!AH8="Recommendations","Recommendations limited with major reservations.",IF(Textual!AH8="UnableToRecomme","Unable to recommend in any setting. Further preparation necessary for certification."))))</f>
        <v>Recommend without reservation.</v>
      </c>
      <c r="AA8" s="16" t="str">
        <f>IF(Textual!AI8="TargetTheCandid","Target",IF(Textual!AI8="AcceptableThe","Acceptable",IF(Textual!AI8="Unacceptable","Unacceptable")))</f>
        <v>Target</v>
      </c>
      <c r="AB8" s="6"/>
      <c r="AC8" s="9"/>
      <c r="AD8" s="9"/>
      <c r="AE8" s="9"/>
      <c r="AF8" s="9"/>
      <c r="AG8" s="9"/>
      <c r="AH8" s="9"/>
      <c r="AI8" s="9"/>
    </row>
    <row r="9" spans="1:35" ht="13.5" customHeight="1" x14ac:dyDescent="0.2">
      <c r="A9" s="5">
        <v>7</v>
      </c>
      <c r="B9" s="5">
        <f>Textual!G9</f>
        <v>2</v>
      </c>
      <c r="C9" s="5">
        <f>Textual!I9</f>
        <v>2</v>
      </c>
      <c r="D9" s="5">
        <f>Textual!K9</f>
        <v>2</v>
      </c>
      <c r="E9" s="5">
        <f>Textual!M9</f>
        <v>2</v>
      </c>
      <c r="F9" s="5">
        <f>Textual!O9</f>
        <v>2</v>
      </c>
      <c r="G9" s="5">
        <f>Textual!Q9</f>
        <v>2</v>
      </c>
      <c r="H9" s="5">
        <f>Textual!S9</f>
        <v>2</v>
      </c>
      <c r="I9" s="6">
        <f t="shared" si="4"/>
        <v>2</v>
      </c>
      <c r="J9" s="8"/>
      <c r="K9" s="5">
        <f>Textual!U9</f>
        <v>2</v>
      </c>
      <c r="L9" s="5">
        <f>Textual!W9</f>
        <v>2</v>
      </c>
      <c r="M9" s="6">
        <f t="shared" si="5"/>
        <v>2</v>
      </c>
      <c r="N9" s="8"/>
      <c r="O9" s="5">
        <f>Textual!Y9</f>
        <v>2</v>
      </c>
      <c r="P9" s="6">
        <f t="shared" si="6"/>
        <v>2</v>
      </c>
      <c r="Q9" s="8"/>
      <c r="R9" s="5">
        <f>Textual!AA9</f>
        <v>2</v>
      </c>
      <c r="S9" s="5">
        <f>Textual!AC9</f>
        <v>2</v>
      </c>
      <c r="T9" s="5">
        <f>Textual!AE9</f>
        <v>2</v>
      </c>
      <c r="U9" s="6">
        <f t="shared" si="7"/>
        <v>2</v>
      </c>
      <c r="V9" s="6"/>
      <c r="W9" s="62">
        <f t="shared" si="3"/>
        <v>26</v>
      </c>
      <c r="Y9" s="15" t="str">
        <f>IF(Textual!AG9="SuccessfulIn","Successful in all Settings.",IF(Textual!AG9="SuccessfulIn2","Successful in most Settings.",IF(Textual!AG9="SuccessDoubtful","Success doubtful in many educational settings.",IF(Textual!AG9="SuccessDoubtfu2","Success doubtful in any setting."))))</f>
        <v>Successful in all Settings.</v>
      </c>
      <c r="Z9" s="15" t="str">
        <f>IF(Textual!AH9="RecommendWithou","Recommend without reservation.",IF(Textual!AH9="WouldRecommend","Would recommend with minor reservations.",IF(Textual!AH9="Recommendations","Recommendations limited with major reservations.",IF(Textual!AH9="UnableToRecomme","Unable to recommend in any setting. Further preparation necessary for certification."))))</f>
        <v>Recommend without reservation.</v>
      </c>
      <c r="AA9" s="16" t="str">
        <f>IF(Textual!AI9="TargetTheCandid","Target",IF(Textual!AI9="AcceptableThe","Acceptable",IF(Textual!AI9="Unacceptable","Unacceptable")))</f>
        <v>Target</v>
      </c>
      <c r="AB9" s="6"/>
      <c r="AC9" s="9"/>
      <c r="AD9" s="9"/>
      <c r="AE9" s="9"/>
      <c r="AF9" s="9"/>
      <c r="AG9" s="9"/>
      <c r="AH9" s="9"/>
      <c r="AI9" s="9"/>
    </row>
    <row r="10" spans="1:35" ht="13.5" customHeight="1" x14ac:dyDescent="0.2">
      <c r="A10" s="5">
        <v>8</v>
      </c>
      <c r="B10" s="5">
        <f>Textual!G10</f>
        <v>2</v>
      </c>
      <c r="C10" s="5">
        <f>Textual!I10</f>
        <v>2</v>
      </c>
      <c r="D10" s="5">
        <f>Textual!K10</f>
        <v>2</v>
      </c>
      <c r="E10" s="5">
        <f>Textual!M10</f>
        <v>2</v>
      </c>
      <c r="F10" s="5">
        <f>Textual!O10</f>
        <v>2</v>
      </c>
      <c r="G10" s="5">
        <f>Textual!Q10</f>
        <v>2</v>
      </c>
      <c r="H10" s="5">
        <f>Textual!S10</f>
        <v>2</v>
      </c>
      <c r="I10" s="6">
        <f t="shared" si="4"/>
        <v>2</v>
      </c>
      <c r="J10" s="8"/>
      <c r="K10" s="5">
        <f>Textual!U10</f>
        <v>2</v>
      </c>
      <c r="L10" s="5">
        <f>Textual!W10</f>
        <v>2</v>
      </c>
      <c r="M10" s="6">
        <f t="shared" si="5"/>
        <v>2</v>
      </c>
      <c r="N10" s="8"/>
      <c r="O10" s="5">
        <f>Textual!Y10</f>
        <v>2</v>
      </c>
      <c r="P10" s="6">
        <f t="shared" si="6"/>
        <v>2</v>
      </c>
      <c r="Q10" s="8"/>
      <c r="R10" s="5">
        <f>Textual!AA10</f>
        <v>2</v>
      </c>
      <c r="S10" s="5">
        <f>Textual!AC10</f>
        <v>2</v>
      </c>
      <c r="T10" s="5">
        <f>Textual!AE10</f>
        <v>2</v>
      </c>
      <c r="U10" s="6">
        <f t="shared" si="7"/>
        <v>2</v>
      </c>
      <c r="V10" s="6"/>
      <c r="W10" s="62">
        <f t="shared" si="3"/>
        <v>26</v>
      </c>
      <c r="Y10" s="15" t="str">
        <f>IF(Textual!AG10="SuccessfulIn","Successful in all Settings.",IF(Textual!AG10="SuccessfulIn2","Successful in most Settings.",IF(Textual!AG10="SuccessDoubtful","Success doubtful in many educational settings.",IF(Textual!AG10="SuccessDoubtfu2","Success doubtful in any setting."))))</f>
        <v>Successful in all Settings.</v>
      </c>
      <c r="Z10" s="15" t="str">
        <f>IF(Textual!AH10="RecommendWithou","Recommend without reservation.",IF(Textual!AH10="WouldRecommend","Would recommend with minor reservations.",IF(Textual!AH10="Recommendations","Recommendations limited with major reservations.",IF(Textual!AH10="UnableToRecomme","Unable to recommend in any setting. Further preparation necessary for certification."))))</f>
        <v>Recommend without reservation.</v>
      </c>
      <c r="AA10" s="16" t="str">
        <f>IF(Textual!AI10="TargetTheCandid","Target",IF(Textual!AI10="AcceptableThe","Acceptable",IF(Textual!AI10="Unacceptable","Unacceptable")))</f>
        <v>Target</v>
      </c>
      <c r="AB10" s="6"/>
      <c r="AC10" s="9"/>
      <c r="AD10" s="9"/>
      <c r="AE10" s="9"/>
      <c r="AF10" s="9"/>
      <c r="AG10" s="9"/>
      <c r="AH10" s="9"/>
      <c r="AI10" s="9"/>
    </row>
    <row r="11" spans="1:35" ht="13.5" customHeight="1" x14ac:dyDescent="0.2">
      <c r="A11" s="5">
        <v>9</v>
      </c>
      <c r="B11" s="5">
        <f>Textual!G11</f>
        <v>2</v>
      </c>
      <c r="C11" s="5">
        <f>Textual!I11</f>
        <v>2</v>
      </c>
      <c r="D11" s="5">
        <f>Textual!K11</f>
        <v>2</v>
      </c>
      <c r="E11" s="5">
        <f>Textual!M11</f>
        <v>1</v>
      </c>
      <c r="F11" s="5">
        <f>Textual!O11</f>
        <v>2</v>
      </c>
      <c r="G11" s="5">
        <f>Textual!Q11</f>
        <v>2</v>
      </c>
      <c r="H11" s="5">
        <f>Textual!S11</f>
        <v>1</v>
      </c>
      <c r="I11" s="6">
        <f t="shared" ref="I11:I15" si="8">AVERAGE(B11:H11)</f>
        <v>1.7142857142857142</v>
      </c>
      <c r="J11" s="8"/>
      <c r="K11" s="5">
        <f>Textual!U11</f>
        <v>1</v>
      </c>
      <c r="L11" s="5">
        <f>Textual!W11</f>
        <v>2</v>
      </c>
      <c r="M11" s="6">
        <f t="shared" ref="M11:M15" si="9">AVERAGE(K11:L11)</f>
        <v>1.5</v>
      </c>
      <c r="N11" s="8"/>
      <c r="O11" s="5">
        <f>Textual!Y11</f>
        <v>2</v>
      </c>
      <c r="P11" s="6">
        <f t="shared" ref="P11:P15" si="10">AVERAGE(O11:O11)</f>
        <v>2</v>
      </c>
      <c r="Q11" s="8"/>
      <c r="R11" s="5">
        <f>Textual!AA11</f>
        <v>1</v>
      </c>
      <c r="S11" s="5">
        <f>Textual!AC11</f>
        <v>2</v>
      </c>
      <c r="T11" s="5">
        <f>Textual!AE11</f>
        <v>2</v>
      </c>
      <c r="U11" s="6">
        <f t="shared" ref="U11:U15" si="11">AVERAGE(S11:S11)</f>
        <v>2</v>
      </c>
      <c r="V11" s="6"/>
      <c r="W11" s="62">
        <f t="shared" ref="W11:W15" si="12">SUM(B11:H11,K11:L11,O11,R11:T11)</f>
        <v>22</v>
      </c>
      <c r="Y11" s="15" t="str">
        <f>IF(Textual!AG11="SuccessfulIn","Successful in all Settings.",IF(Textual!AG11="SuccessfulIn2","Successful in most Settings.",IF(Textual!AG11="SuccessDoubtful","Success doubtful in many educational settings.",IF(Textual!AG11="SuccessDoubtfu2","Success doubtful in any setting."))))</f>
        <v>Successful in most Settings.</v>
      </c>
      <c r="Z11" s="15" t="str">
        <f>IF(Textual!AH11="RecommendWithou","Recommend without reservation.",IF(Textual!AH11="WouldRecommend","Would recommend with minor reservations.",IF(Textual!AH11="Recommendations","Recommendations limited with major reservations.",IF(Textual!AH11="UnableToRecomme","Unable to recommend in any setting. Further preparation necessary for certification."))))</f>
        <v>Recommend without reservation.</v>
      </c>
      <c r="AA11" s="16" t="str">
        <f>IF(Textual!AI11="TargetTheCandid","Target",IF(Textual!AI11="AcceptableThe","Acceptable",IF(Textual!AI11="Unacceptable","Unacceptable")))</f>
        <v>Acceptable</v>
      </c>
      <c r="AB11" s="6"/>
      <c r="AC11" s="9"/>
      <c r="AD11" s="9"/>
      <c r="AE11" s="9"/>
      <c r="AF11" s="9"/>
      <c r="AG11" s="9"/>
      <c r="AH11" s="9"/>
      <c r="AI11" s="9"/>
    </row>
    <row r="12" spans="1:35" ht="13.5" customHeight="1" x14ac:dyDescent="0.2">
      <c r="A12" s="5">
        <v>10</v>
      </c>
      <c r="B12" s="5">
        <f>Textual!G12</f>
        <v>2</v>
      </c>
      <c r="C12" s="5">
        <f>Textual!I12</f>
        <v>2</v>
      </c>
      <c r="D12" s="5">
        <f>Textual!K12</f>
        <v>2</v>
      </c>
      <c r="E12" s="5">
        <f>Textual!M12</f>
        <v>2</v>
      </c>
      <c r="F12" s="5">
        <f>Textual!O12</f>
        <v>2</v>
      </c>
      <c r="G12" s="5">
        <f>Textual!Q12</f>
        <v>2</v>
      </c>
      <c r="H12" s="5">
        <f>Textual!S12</f>
        <v>1</v>
      </c>
      <c r="I12" s="6">
        <f t="shared" si="8"/>
        <v>1.8571428571428572</v>
      </c>
      <c r="J12" s="8"/>
      <c r="K12" s="5">
        <f>Textual!U12</f>
        <v>2</v>
      </c>
      <c r="L12" s="5">
        <f>Textual!W12</f>
        <v>2</v>
      </c>
      <c r="M12" s="6">
        <f t="shared" si="9"/>
        <v>2</v>
      </c>
      <c r="N12" s="8"/>
      <c r="O12" s="5">
        <f>Textual!Y12</f>
        <v>2</v>
      </c>
      <c r="P12" s="6">
        <f t="shared" si="10"/>
        <v>2</v>
      </c>
      <c r="Q12" s="8"/>
      <c r="R12" s="5">
        <f>Textual!AA12</f>
        <v>2</v>
      </c>
      <c r="S12" s="5">
        <f>Textual!AC12</f>
        <v>2</v>
      </c>
      <c r="T12" s="5">
        <f>Textual!AE12</f>
        <v>2</v>
      </c>
      <c r="U12" s="6">
        <f t="shared" si="11"/>
        <v>2</v>
      </c>
      <c r="V12" s="6"/>
      <c r="W12" s="62">
        <f t="shared" si="12"/>
        <v>25</v>
      </c>
      <c r="Y12" s="15" t="str">
        <f>IF(Textual!AG12="SuccessfulIn","Successful in all Settings.",IF(Textual!AG12="SuccessfulIn2","Successful in most Settings.",IF(Textual!AG12="SuccessDoubtful","Success doubtful in many educational settings.",IF(Textual!AG12="SuccessDoubtfu2","Success doubtful in any setting."))))</f>
        <v>Successful in all Settings.</v>
      </c>
      <c r="Z12" s="15" t="str">
        <f>IF(Textual!AH12="RecommendWithou","Recommend without reservation.",IF(Textual!AH12="WouldRecommend","Would recommend with minor reservations.",IF(Textual!AH12="Recommendations","Recommendations limited with major reservations.",IF(Textual!AH12="UnableToRecomme","Unable to recommend in any setting. Further preparation necessary for certification."))))</f>
        <v>Recommend without reservation.</v>
      </c>
      <c r="AA12" s="16" t="str">
        <f>IF(Textual!AI12="TargetTheCandid","Target",IF(Textual!AI12="AcceptableThe","Acceptable",IF(Textual!AI12="Unacceptable","Unacceptable")))</f>
        <v>Target</v>
      </c>
      <c r="AB12" s="6"/>
      <c r="AC12" s="9"/>
      <c r="AD12" s="9"/>
      <c r="AE12" s="9"/>
      <c r="AF12" s="9"/>
      <c r="AG12" s="9"/>
      <c r="AH12" s="9"/>
      <c r="AI12" s="9"/>
    </row>
    <row r="13" spans="1:35" ht="13.5" customHeight="1" x14ac:dyDescent="0.2">
      <c r="A13" s="5">
        <v>11</v>
      </c>
      <c r="B13" s="5">
        <f>Textual!G13</f>
        <v>1</v>
      </c>
      <c r="C13" s="5">
        <f>Textual!I13</f>
        <v>2</v>
      </c>
      <c r="D13" s="5">
        <f>Textual!K13</f>
        <v>2</v>
      </c>
      <c r="E13" s="5">
        <f>Textual!M13</f>
        <v>2</v>
      </c>
      <c r="F13" s="5">
        <f>Textual!O13</f>
        <v>1</v>
      </c>
      <c r="G13" s="5">
        <f>Textual!Q13</f>
        <v>2</v>
      </c>
      <c r="H13" s="5">
        <f>Textual!S13</f>
        <v>2</v>
      </c>
      <c r="I13" s="6">
        <f t="shared" si="8"/>
        <v>1.7142857142857142</v>
      </c>
      <c r="J13" s="8"/>
      <c r="K13" s="5">
        <f>Textual!U13</f>
        <v>2</v>
      </c>
      <c r="L13" s="5">
        <f>Textual!W13</f>
        <v>2</v>
      </c>
      <c r="M13" s="6">
        <f t="shared" si="9"/>
        <v>2</v>
      </c>
      <c r="N13" s="8"/>
      <c r="O13" s="5">
        <f>Textual!Y13</f>
        <v>2</v>
      </c>
      <c r="P13" s="6">
        <f t="shared" si="10"/>
        <v>2</v>
      </c>
      <c r="Q13" s="8"/>
      <c r="R13" s="5">
        <f>Textual!AA13</f>
        <v>2</v>
      </c>
      <c r="S13" s="5">
        <f>Textual!AC13</f>
        <v>2</v>
      </c>
      <c r="T13" s="5">
        <f>Textual!AE13</f>
        <v>2</v>
      </c>
      <c r="U13" s="6">
        <f t="shared" si="11"/>
        <v>2</v>
      </c>
      <c r="V13" s="6"/>
      <c r="W13" s="62">
        <f t="shared" si="12"/>
        <v>24</v>
      </c>
      <c r="Y13" s="15" t="str">
        <f>IF(Textual!AG13="SuccessfulIn","Successful in all Settings.",IF(Textual!AG13="SuccessfulIn2","Successful in most Settings.",IF(Textual!AG13="SuccessDoubtful","Success doubtful in many educational settings.",IF(Textual!AG13="SuccessDoubtfu2","Success doubtful in any setting."))))</f>
        <v>Successful in all Settings.</v>
      </c>
      <c r="Z13" s="15" t="str">
        <f>IF(Textual!AH13="RecommendWithou","Recommend without reservation.",IF(Textual!AH13="WouldRecommend","Would recommend with minor reservations.",IF(Textual!AH13="Recommendations","Recommendations limited with major reservations.",IF(Textual!AH13="UnableToRecomme","Unable to recommend in any setting. Further preparation necessary for certification."))))</f>
        <v>Recommend without reservation.</v>
      </c>
      <c r="AA13" s="16" t="str">
        <f>IF(Textual!AI13="TargetTheCandid","Target",IF(Textual!AI13="AcceptableThe","Acceptable",IF(Textual!AI13="Unacceptable","Unacceptable")))</f>
        <v>Target</v>
      </c>
      <c r="AB13" s="6"/>
      <c r="AC13" s="9"/>
      <c r="AD13" s="9"/>
      <c r="AE13" s="9"/>
      <c r="AF13" s="9"/>
      <c r="AG13" s="9"/>
      <c r="AH13" s="9"/>
      <c r="AI13" s="9"/>
    </row>
    <row r="14" spans="1:35" ht="13.5" customHeight="1" x14ac:dyDescent="0.2">
      <c r="A14" s="5">
        <v>12</v>
      </c>
      <c r="B14" s="5">
        <f>Textual!G14</f>
        <v>2</v>
      </c>
      <c r="C14" s="5">
        <f>Textual!I14</f>
        <v>2</v>
      </c>
      <c r="D14" s="5">
        <f>Textual!K14</f>
        <v>2</v>
      </c>
      <c r="E14" s="5">
        <f>Textual!M14</f>
        <v>2</v>
      </c>
      <c r="F14" s="5">
        <f>Textual!O14</f>
        <v>2</v>
      </c>
      <c r="G14" s="5">
        <f>Textual!Q14</f>
        <v>2</v>
      </c>
      <c r="H14" s="5">
        <f>Textual!S14</f>
        <v>2</v>
      </c>
      <c r="I14" s="6">
        <f t="shared" si="8"/>
        <v>2</v>
      </c>
      <c r="J14" s="8"/>
      <c r="K14" s="5">
        <f>Textual!U14</f>
        <v>2</v>
      </c>
      <c r="L14" s="5">
        <f>Textual!W14</f>
        <v>2</v>
      </c>
      <c r="M14" s="6">
        <f t="shared" si="9"/>
        <v>2</v>
      </c>
      <c r="N14" s="8"/>
      <c r="O14" s="5">
        <f>Textual!Y14</f>
        <v>2</v>
      </c>
      <c r="P14" s="6">
        <f t="shared" si="10"/>
        <v>2</v>
      </c>
      <c r="Q14" s="8"/>
      <c r="R14" s="5">
        <f>Textual!AA14</f>
        <v>2</v>
      </c>
      <c r="S14" s="5">
        <f>Textual!AC14</f>
        <v>2</v>
      </c>
      <c r="T14" s="5">
        <f>Textual!AE14</f>
        <v>2</v>
      </c>
      <c r="U14" s="6">
        <f t="shared" si="11"/>
        <v>2</v>
      </c>
      <c r="V14" s="6"/>
      <c r="W14" s="62">
        <f t="shared" si="12"/>
        <v>26</v>
      </c>
      <c r="Y14" s="15" t="str">
        <f>IF(Textual!AG14="SuccessfulIn","Successful in all Settings.",IF(Textual!AG14="SuccessfulIn2","Successful in most Settings.",IF(Textual!AG14="SuccessDoubtful","Success doubtful in many educational settings.",IF(Textual!AG14="SuccessDoubtfu2","Success doubtful in any setting."))))</f>
        <v>Successful in all Settings.</v>
      </c>
      <c r="Z14" s="15" t="str">
        <f>IF(Textual!AH14="RecommendWithou","Recommend without reservation.",IF(Textual!AH14="WouldRecommend","Would recommend with minor reservations.",IF(Textual!AH14="Recommendations","Recommendations limited with major reservations.",IF(Textual!AH14="UnableToRecomme","Unable to recommend in any setting. Further preparation necessary for certification."))))</f>
        <v>Recommend without reservation.</v>
      </c>
      <c r="AA14" s="16" t="str">
        <f>IF(Textual!AI14="TargetTheCandid","Target",IF(Textual!AI14="AcceptableThe","Acceptable",IF(Textual!AI14="Unacceptable","Unacceptable")))</f>
        <v>Target</v>
      </c>
      <c r="AB14" s="6"/>
      <c r="AC14" s="9"/>
      <c r="AD14" s="9"/>
      <c r="AE14" s="9"/>
      <c r="AF14" s="9"/>
      <c r="AG14" s="9"/>
      <c r="AH14" s="9"/>
      <c r="AI14" s="9"/>
    </row>
    <row r="15" spans="1:35" ht="13.5" customHeight="1" x14ac:dyDescent="0.2">
      <c r="A15" s="5">
        <v>13</v>
      </c>
      <c r="B15" s="5">
        <f>Textual!G15</f>
        <v>2</v>
      </c>
      <c r="C15" s="5">
        <f>Textual!I15</f>
        <v>2</v>
      </c>
      <c r="D15" s="5">
        <f>Textual!K15</f>
        <v>2</v>
      </c>
      <c r="E15" s="5">
        <f>Textual!M15</f>
        <v>2</v>
      </c>
      <c r="F15" s="5">
        <f>Textual!O15</f>
        <v>2</v>
      </c>
      <c r="G15" s="5">
        <f>Textual!Q15</f>
        <v>2</v>
      </c>
      <c r="H15" s="5">
        <f>Textual!S15</f>
        <v>2</v>
      </c>
      <c r="I15" s="6">
        <f t="shared" si="8"/>
        <v>2</v>
      </c>
      <c r="J15" s="8"/>
      <c r="K15" s="5">
        <f>Textual!U15</f>
        <v>2</v>
      </c>
      <c r="L15" s="5">
        <f>Textual!W15</f>
        <v>2</v>
      </c>
      <c r="M15" s="6">
        <f t="shared" si="9"/>
        <v>2</v>
      </c>
      <c r="N15" s="8"/>
      <c r="O15" s="5">
        <f>Textual!Y15</f>
        <v>2</v>
      </c>
      <c r="P15" s="6">
        <f t="shared" si="10"/>
        <v>2</v>
      </c>
      <c r="Q15" s="8"/>
      <c r="R15" s="5">
        <f>Textual!AA15</f>
        <v>2</v>
      </c>
      <c r="S15" s="5">
        <f>Textual!AC15</f>
        <v>2</v>
      </c>
      <c r="T15" s="5">
        <f>Textual!AE15</f>
        <v>2</v>
      </c>
      <c r="U15" s="6">
        <f t="shared" si="11"/>
        <v>2</v>
      </c>
      <c r="V15" s="6"/>
      <c r="W15" s="62">
        <f t="shared" si="12"/>
        <v>26</v>
      </c>
      <c r="Y15" s="15" t="str">
        <f>IF(Textual!AG15="SuccessfulIn","Successful in all Settings.",IF(Textual!AG15="SuccessfulIn2","Successful in most Settings.",IF(Textual!AG15="SuccessDoubtful","Success doubtful in many educational settings.",IF(Textual!AG15="SuccessDoubtfu2","Success doubtful in any setting."))))</f>
        <v>Successful in all Settings.</v>
      </c>
      <c r="Z15" s="15" t="str">
        <f>IF(Textual!AH15="RecommendWithou","Recommend without reservation.",IF(Textual!AH15="WouldRecommend","Would recommend with minor reservations.",IF(Textual!AH15="Recommendations","Recommendations limited with major reservations.",IF(Textual!AH15="UnableToRecomme","Unable to recommend in any setting. Further preparation necessary for certification."))))</f>
        <v>Recommend without reservation.</v>
      </c>
      <c r="AA15" s="16" t="str">
        <f>IF(Textual!AI15="TargetTheCandid","Target",IF(Textual!AI15="AcceptableThe","Acceptable",IF(Textual!AI15="Unacceptable","Unacceptable")))</f>
        <v>Target</v>
      </c>
      <c r="AB15" s="6"/>
      <c r="AC15" s="9"/>
      <c r="AD15" s="9"/>
      <c r="AE15" s="9"/>
      <c r="AF15" s="9"/>
      <c r="AG15" s="9"/>
      <c r="AH15" s="9"/>
      <c r="AI15" s="9"/>
    </row>
    <row r="16" spans="1:35" x14ac:dyDescent="0.2">
      <c r="J16" s="8"/>
      <c r="N16" s="8"/>
      <c r="Q16" s="8"/>
      <c r="Y16" s="5"/>
      <c r="AC16" s="9"/>
      <c r="AD16" s="9"/>
      <c r="AE16" s="9"/>
      <c r="AF16" s="9"/>
      <c r="AG16" s="9"/>
      <c r="AH16" s="9"/>
      <c r="AI16" s="9"/>
    </row>
    <row r="17" spans="1:35" x14ac:dyDescent="0.2">
      <c r="A17" s="7" t="s">
        <v>8</v>
      </c>
      <c r="B17" s="8">
        <f>AVERAGE(B3:B15)</f>
        <v>1.9230769230769231</v>
      </c>
      <c r="C17" s="8">
        <f t="shared" ref="C17:U17" si="13">AVERAGE(C3:C15)</f>
        <v>2</v>
      </c>
      <c r="D17" s="8">
        <f t="shared" si="13"/>
        <v>2</v>
      </c>
      <c r="E17" s="8">
        <f t="shared" si="13"/>
        <v>1.9230769230769231</v>
      </c>
      <c r="F17" s="8">
        <f t="shared" si="13"/>
        <v>1.9230769230769231</v>
      </c>
      <c r="G17" s="8">
        <f t="shared" si="13"/>
        <v>2</v>
      </c>
      <c r="H17" s="8">
        <f t="shared" si="13"/>
        <v>1.6923076923076923</v>
      </c>
      <c r="I17" s="8">
        <f>AVERAGE(I3:I15)</f>
        <v>1.9230769230769234</v>
      </c>
      <c r="J17" s="8"/>
      <c r="K17" s="8">
        <f t="shared" si="13"/>
        <v>1.9230769230769231</v>
      </c>
      <c r="L17" s="8">
        <f t="shared" si="13"/>
        <v>1.8461538461538463</v>
      </c>
      <c r="M17" s="8">
        <f t="shared" si="13"/>
        <v>1.8846153846153846</v>
      </c>
      <c r="N17" s="8"/>
      <c r="O17" s="8">
        <f t="shared" si="13"/>
        <v>2</v>
      </c>
      <c r="P17" s="8">
        <f t="shared" si="13"/>
        <v>2</v>
      </c>
      <c r="Q17" s="8"/>
      <c r="R17" s="8">
        <f t="shared" si="13"/>
        <v>1.9230769230769231</v>
      </c>
      <c r="S17" s="8">
        <f t="shared" si="13"/>
        <v>2</v>
      </c>
      <c r="T17" s="8">
        <f t="shared" si="13"/>
        <v>2</v>
      </c>
      <c r="U17" s="8">
        <f t="shared" si="13"/>
        <v>2</v>
      </c>
      <c r="V17" s="8"/>
      <c r="W17" s="8">
        <f>AVERAGE(W3:W15)</f>
        <v>25.153846153846153</v>
      </c>
      <c r="X17" s="8"/>
      <c r="Z17" s="8"/>
      <c r="AA17" s="8"/>
      <c r="AB17" s="8"/>
      <c r="AC17" s="9"/>
      <c r="AD17" s="9"/>
      <c r="AE17" s="9"/>
      <c r="AF17" s="9"/>
      <c r="AG17" s="9"/>
      <c r="AH17" s="9"/>
      <c r="AI17" s="9"/>
    </row>
  </sheetData>
  <mergeCells count="5">
    <mergeCell ref="Y1:AB1"/>
    <mergeCell ref="A1:A2"/>
    <mergeCell ref="K1:M1"/>
    <mergeCell ref="B1:I1"/>
    <mergeCell ref="R1:U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Serif,Bold"Spring 2021
</oddHeader>
    <oddFooter>&amp;C&amp;"MS Sans Serif,Bold"4 Target, 3 Acceptable, 2 Acceptable, 1 Unacceptable, NR=Did Not Observe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7"/>
  <sheetViews>
    <sheetView tabSelected="1" zoomScaleNormal="100" workbookViewId="0">
      <selection activeCell="B4" sqref="B4"/>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7" width="13.140625" style="19" customWidth="1"/>
    <col min="8" max="8" width="13.140625" style="67" customWidth="1"/>
    <col min="9" max="9" width="16.140625" style="19" customWidth="1"/>
    <col min="10" max="10" width="13.140625" style="67" bestFit="1" customWidth="1"/>
    <col min="11" max="11" width="13.140625" style="19" customWidth="1"/>
    <col min="12" max="12" width="15" style="67" customWidth="1"/>
    <col min="13" max="13" width="21.28515625" style="19" customWidth="1"/>
    <col min="14" max="14" width="19" style="67" customWidth="1"/>
    <col min="15" max="15" width="13.85546875" style="19" bestFit="1" customWidth="1"/>
    <col min="16" max="16" width="12.85546875" style="67" customWidth="1"/>
    <col min="17" max="17" width="13.7109375" style="19" customWidth="1"/>
    <col min="18" max="18" width="13.140625" style="67" bestFit="1" customWidth="1"/>
    <col min="19" max="19" width="13.140625" style="19" customWidth="1"/>
    <col min="20" max="20" width="15.42578125" style="67" bestFit="1" customWidth="1"/>
    <col min="21" max="21" width="13.42578125" style="19" bestFit="1" customWidth="1"/>
    <col min="22" max="22" width="14.7109375" style="67" customWidth="1"/>
    <col min="23" max="23" width="18.28515625" style="14" customWidth="1"/>
    <col min="24" max="24" width="15.42578125" style="67" customWidth="1"/>
    <col min="25" max="25" width="13" style="19" bestFit="1" customWidth="1"/>
    <col min="26" max="26" width="13" style="67" bestFit="1" customWidth="1"/>
    <col min="27" max="27" width="15.7109375" style="19" customWidth="1"/>
    <col min="28" max="28" width="13" style="67" customWidth="1"/>
    <col min="29" max="29" width="15.7109375" style="19" customWidth="1"/>
    <col min="30" max="30" width="16" style="67" customWidth="1"/>
    <col min="31" max="31" width="35.7109375" style="14" customWidth="1"/>
    <col min="32" max="32" width="15.42578125" style="67" bestFit="1" customWidth="1"/>
    <col min="33" max="33" width="15.42578125" style="67" customWidth="1"/>
    <col min="34" max="34" width="25.28515625" style="14" customWidth="1"/>
    <col min="35" max="35" width="30.140625" style="14" customWidth="1"/>
    <col min="36" max="36" width="20.85546875" style="14"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102" t="s">
        <v>7</v>
      </c>
      <c r="H1" s="102"/>
      <c r="I1" s="102"/>
      <c r="J1" s="102"/>
      <c r="K1" s="102"/>
      <c r="L1" s="102"/>
      <c r="M1" s="102"/>
      <c r="N1" s="102"/>
      <c r="O1" s="102"/>
      <c r="P1" s="102"/>
      <c r="Q1" s="102"/>
      <c r="R1" s="102"/>
      <c r="S1" s="102"/>
      <c r="T1" s="102"/>
      <c r="U1" s="102" t="s">
        <v>35</v>
      </c>
      <c r="V1" s="102"/>
      <c r="W1" s="102"/>
      <c r="X1" s="102"/>
      <c r="Y1" s="102" t="s">
        <v>31</v>
      </c>
      <c r="Z1" s="102"/>
      <c r="AA1" s="102" t="s">
        <v>36</v>
      </c>
      <c r="AB1" s="102"/>
      <c r="AC1" s="102"/>
      <c r="AD1" s="102"/>
      <c r="AE1" s="102"/>
      <c r="AF1" s="102"/>
      <c r="AG1" s="69"/>
      <c r="AH1" s="105" t="s">
        <v>10</v>
      </c>
      <c r="AI1" s="105"/>
      <c r="AJ1" s="105"/>
    </row>
    <row r="2" spans="1:36" s="13" customFormat="1" ht="112.2" x14ac:dyDescent="0.2">
      <c r="A2" s="2" t="s">
        <v>11</v>
      </c>
      <c r="B2" s="11" t="s">
        <v>30</v>
      </c>
      <c r="C2" s="11" t="s">
        <v>3</v>
      </c>
      <c r="D2" s="11" t="s">
        <v>32</v>
      </c>
      <c r="E2" s="11" t="s">
        <v>4</v>
      </c>
      <c r="F2" s="11" t="s">
        <v>5</v>
      </c>
      <c r="G2" s="11" t="s">
        <v>47</v>
      </c>
      <c r="H2" s="66" t="s">
        <v>33</v>
      </c>
      <c r="I2" s="49" t="s">
        <v>48</v>
      </c>
      <c r="J2" s="66" t="s">
        <v>33</v>
      </c>
      <c r="K2" s="11" t="s">
        <v>49</v>
      </c>
      <c r="L2" s="66" t="s">
        <v>33</v>
      </c>
      <c r="M2" s="11" t="s">
        <v>50</v>
      </c>
      <c r="N2" s="66" t="s">
        <v>33</v>
      </c>
      <c r="O2" s="11" t="s">
        <v>51</v>
      </c>
      <c r="P2" s="66" t="s">
        <v>33</v>
      </c>
      <c r="Q2" s="11" t="s">
        <v>52</v>
      </c>
      <c r="R2" s="66" t="s">
        <v>33</v>
      </c>
      <c r="S2" s="11" t="s">
        <v>53</v>
      </c>
      <c r="T2" s="66" t="s">
        <v>33</v>
      </c>
      <c r="U2" s="11" t="s">
        <v>54</v>
      </c>
      <c r="V2" s="66" t="s">
        <v>33</v>
      </c>
      <c r="W2" s="11" t="s">
        <v>55</v>
      </c>
      <c r="X2" s="66" t="s">
        <v>33</v>
      </c>
      <c r="Y2" s="11" t="s">
        <v>56</v>
      </c>
      <c r="Z2" s="66" t="s">
        <v>33</v>
      </c>
      <c r="AA2" s="11" t="s">
        <v>57</v>
      </c>
      <c r="AB2" s="66" t="s">
        <v>33</v>
      </c>
      <c r="AC2" s="11" t="s">
        <v>58</v>
      </c>
      <c r="AD2" s="66" t="s">
        <v>33</v>
      </c>
      <c r="AE2" s="11" t="s">
        <v>59</v>
      </c>
      <c r="AF2" s="66" t="s">
        <v>33</v>
      </c>
      <c r="AG2" s="11" t="s">
        <v>0</v>
      </c>
      <c r="AH2" s="11" t="s">
        <v>1</v>
      </c>
      <c r="AI2" s="11" t="s">
        <v>2</v>
      </c>
    </row>
    <row r="3" spans="1:36" s="16" customFormat="1" ht="17.25" customHeight="1" x14ac:dyDescent="0.2">
      <c r="A3" s="16">
        <v>1</v>
      </c>
      <c r="B3" s="14"/>
      <c r="C3" s="14"/>
      <c r="D3" s="14" t="s">
        <v>67</v>
      </c>
      <c r="E3" s="14">
        <v>6</v>
      </c>
      <c r="F3" s="16" t="s">
        <v>68</v>
      </c>
      <c r="G3" s="5">
        <v>2</v>
      </c>
      <c r="H3" s="67" t="s">
        <v>69</v>
      </c>
      <c r="I3" s="5">
        <v>2</v>
      </c>
      <c r="J3" s="67" t="s">
        <v>70</v>
      </c>
      <c r="K3" s="5">
        <v>2</v>
      </c>
      <c r="L3" s="67" t="s">
        <v>71</v>
      </c>
      <c r="M3" s="5">
        <v>2</v>
      </c>
      <c r="N3" s="67" t="s">
        <v>72</v>
      </c>
      <c r="O3" s="5">
        <v>2</v>
      </c>
      <c r="P3" s="67" t="s">
        <v>73</v>
      </c>
      <c r="Q3" s="5">
        <v>2</v>
      </c>
      <c r="R3" s="67" t="s">
        <v>74</v>
      </c>
      <c r="S3" s="5">
        <v>2</v>
      </c>
      <c r="T3" s="67" t="s">
        <v>75</v>
      </c>
      <c r="U3" s="5">
        <v>2</v>
      </c>
      <c r="V3" s="68" t="s">
        <v>76</v>
      </c>
      <c r="W3" s="5">
        <v>2</v>
      </c>
      <c r="X3" s="67" t="s">
        <v>77</v>
      </c>
      <c r="Y3" s="5">
        <v>2</v>
      </c>
      <c r="Z3" s="67" t="s">
        <v>78</v>
      </c>
      <c r="AA3" s="5">
        <v>2</v>
      </c>
      <c r="AB3" s="67" t="s">
        <v>79</v>
      </c>
      <c r="AC3" s="5">
        <v>2</v>
      </c>
      <c r="AD3" s="68" t="s">
        <v>80</v>
      </c>
      <c r="AE3" s="5">
        <v>2</v>
      </c>
      <c r="AF3" s="67" t="s">
        <v>6</v>
      </c>
      <c r="AG3" s="67" t="s">
        <v>37</v>
      </c>
      <c r="AH3" s="15" t="s">
        <v>38</v>
      </c>
      <c r="AI3" s="15" t="s">
        <v>39</v>
      </c>
      <c r="AJ3" s="17">
        <v>44312.420995370368</v>
      </c>
    </row>
    <row r="4" spans="1:36" ht="10.5" customHeight="1" x14ac:dyDescent="0.2">
      <c r="A4" s="16">
        <v>2</v>
      </c>
      <c r="D4" s="14" t="s">
        <v>67</v>
      </c>
      <c r="E4" s="14" t="s">
        <v>81</v>
      </c>
      <c r="F4" s="14" t="s">
        <v>82</v>
      </c>
      <c r="G4" s="5">
        <v>2</v>
      </c>
      <c r="H4" s="67" t="s">
        <v>6</v>
      </c>
      <c r="I4" s="5">
        <v>2</v>
      </c>
      <c r="J4" s="67" t="s">
        <v>6</v>
      </c>
      <c r="K4" s="5">
        <v>2</v>
      </c>
      <c r="L4" s="67" t="s">
        <v>83</v>
      </c>
      <c r="M4" s="5">
        <v>2</v>
      </c>
      <c r="N4" s="67" t="s">
        <v>6</v>
      </c>
      <c r="O4" s="5">
        <v>2</v>
      </c>
      <c r="P4" s="67" t="s">
        <v>6</v>
      </c>
      <c r="Q4" s="5">
        <v>2</v>
      </c>
      <c r="R4" s="67" t="s">
        <v>6</v>
      </c>
      <c r="S4" s="5">
        <v>2</v>
      </c>
      <c r="T4" s="67" t="s">
        <v>6</v>
      </c>
      <c r="U4" s="5">
        <v>2</v>
      </c>
      <c r="V4" s="67" t="s">
        <v>6</v>
      </c>
      <c r="W4" s="45">
        <v>2</v>
      </c>
      <c r="X4" s="67" t="s">
        <v>6</v>
      </c>
      <c r="Y4" s="5">
        <v>2</v>
      </c>
      <c r="Z4" s="67" t="s">
        <v>84</v>
      </c>
      <c r="AA4" s="5">
        <v>2</v>
      </c>
      <c r="AB4" s="67" t="s">
        <v>6</v>
      </c>
      <c r="AC4" s="5">
        <v>2</v>
      </c>
      <c r="AD4" s="67" t="s">
        <v>85</v>
      </c>
      <c r="AE4" s="45">
        <v>2</v>
      </c>
      <c r="AF4" s="67" t="s">
        <v>6</v>
      </c>
      <c r="AG4" s="67" t="s">
        <v>37</v>
      </c>
      <c r="AH4" s="15" t="s">
        <v>38</v>
      </c>
      <c r="AI4" s="15" t="s">
        <v>39</v>
      </c>
      <c r="AJ4" s="17">
        <v>44316.607789351852</v>
      </c>
    </row>
    <row r="5" spans="1:36" ht="10.5" customHeight="1" x14ac:dyDescent="0.2">
      <c r="A5" s="16">
        <v>3</v>
      </c>
      <c r="D5" s="14" t="s">
        <v>67</v>
      </c>
      <c r="E5" s="14" t="s">
        <v>81</v>
      </c>
      <c r="F5" s="14" t="s">
        <v>86</v>
      </c>
      <c r="G5" s="5">
        <v>2</v>
      </c>
      <c r="H5" s="67" t="s">
        <v>6</v>
      </c>
      <c r="I5" s="5">
        <v>2</v>
      </c>
      <c r="J5" s="67" t="s">
        <v>6</v>
      </c>
      <c r="K5" s="5">
        <v>2</v>
      </c>
      <c r="L5" s="67" t="s">
        <v>6</v>
      </c>
      <c r="M5" s="5">
        <v>2</v>
      </c>
      <c r="N5" s="67" t="s">
        <v>6</v>
      </c>
      <c r="O5" s="5">
        <v>2</v>
      </c>
      <c r="P5" s="67" t="s">
        <v>6</v>
      </c>
      <c r="Q5" s="5">
        <v>2</v>
      </c>
      <c r="R5" s="67" t="s">
        <v>6</v>
      </c>
      <c r="S5" s="5">
        <v>1</v>
      </c>
      <c r="T5" s="67" t="s">
        <v>6</v>
      </c>
      <c r="U5" s="5">
        <v>2</v>
      </c>
      <c r="V5" s="67" t="s">
        <v>6</v>
      </c>
      <c r="W5" s="45">
        <v>1</v>
      </c>
      <c r="X5" s="67" t="s">
        <v>6</v>
      </c>
      <c r="Y5" s="5">
        <v>2</v>
      </c>
      <c r="Z5" s="67" t="s">
        <v>6</v>
      </c>
      <c r="AA5" s="5">
        <v>2</v>
      </c>
      <c r="AB5" s="67" t="s">
        <v>6</v>
      </c>
      <c r="AC5" s="5">
        <v>2</v>
      </c>
      <c r="AD5" s="67" t="s">
        <v>6</v>
      </c>
      <c r="AE5" s="45">
        <v>2</v>
      </c>
      <c r="AF5" s="67" t="s">
        <v>6</v>
      </c>
      <c r="AG5" s="67" t="s">
        <v>37</v>
      </c>
      <c r="AH5" s="15" t="s">
        <v>38</v>
      </c>
      <c r="AI5" s="15" t="s">
        <v>87</v>
      </c>
      <c r="AJ5" s="17">
        <v>44317.048229166663</v>
      </c>
    </row>
    <row r="6" spans="1:36" ht="10.5" customHeight="1" x14ac:dyDescent="0.2">
      <c r="A6" s="16">
        <v>4</v>
      </c>
      <c r="D6" s="14" t="s">
        <v>67</v>
      </c>
      <c r="E6" s="14" t="s">
        <v>88</v>
      </c>
      <c r="F6" s="14" t="s">
        <v>89</v>
      </c>
      <c r="G6" s="5">
        <v>2</v>
      </c>
      <c r="H6" s="67" t="s">
        <v>6</v>
      </c>
      <c r="I6" s="5">
        <v>2</v>
      </c>
      <c r="J6" s="67" t="s">
        <v>6</v>
      </c>
      <c r="K6" s="5">
        <v>2</v>
      </c>
      <c r="L6" s="67" t="s">
        <v>6</v>
      </c>
      <c r="M6" s="5">
        <v>2</v>
      </c>
      <c r="N6" s="67" t="s">
        <v>6</v>
      </c>
      <c r="O6" s="5">
        <v>2</v>
      </c>
      <c r="P6" s="67" t="s">
        <v>6</v>
      </c>
      <c r="Q6" s="5">
        <v>2</v>
      </c>
      <c r="R6" s="67" t="s">
        <v>6</v>
      </c>
      <c r="S6" s="5">
        <v>1</v>
      </c>
      <c r="T6" s="67" t="s">
        <v>6</v>
      </c>
      <c r="U6" s="5">
        <v>2</v>
      </c>
      <c r="V6" s="67" t="s">
        <v>6</v>
      </c>
      <c r="W6" s="45">
        <v>1</v>
      </c>
      <c r="X6" s="67" t="s">
        <v>6</v>
      </c>
      <c r="Y6" s="5">
        <v>2</v>
      </c>
      <c r="Z6" s="67" t="s">
        <v>6</v>
      </c>
      <c r="AA6" s="5">
        <v>2</v>
      </c>
      <c r="AB6" s="67" t="s">
        <v>6</v>
      </c>
      <c r="AC6" s="5">
        <v>2</v>
      </c>
      <c r="AD6" s="67" t="s">
        <v>6</v>
      </c>
      <c r="AE6" s="45">
        <v>2</v>
      </c>
      <c r="AF6" s="67" t="s">
        <v>6</v>
      </c>
      <c r="AG6" s="67" t="s">
        <v>37</v>
      </c>
      <c r="AH6" s="15" t="s">
        <v>38</v>
      </c>
      <c r="AI6" s="15" t="s">
        <v>39</v>
      </c>
      <c r="AJ6" s="17">
        <v>44317.052581018521</v>
      </c>
    </row>
    <row r="7" spans="1:36" ht="10.5" customHeight="1" x14ac:dyDescent="0.2">
      <c r="A7" s="16">
        <v>5</v>
      </c>
      <c r="D7" s="14" t="s">
        <v>67</v>
      </c>
      <c r="E7" s="14" t="s">
        <v>90</v>
      </c>
      <c r="F7" s="14" t="s">
        <v>91</v>
      </c>
      <c r="G7" s="5">
        <v>2</v>
      </c>
      <c r="H7" s="67" t="s">
        <v>6</v>
      </c>
      <c r="I7" s="5">
        <v>2</v>
      </c>
      <c r="J7" s="67" t="s">
        <v>6</v>
      </c>
      <c r="K7" s="5">
        <v>2</v>
      </c>
      <c r="L7" s="67" t="s">
        <v>6</v>
      </c>
      <c r="M7" s="5">
        <v>2</v>
      </c>
      <c r="N7" s="67" t="s">
        <v>6</v>
      </c>
      <c r="O7" s="5">
        <v>2</v>
      </c>
      <c r="P7" s="67" t="s">
        <v>6</v>
      </c>
      <c r="Q7" s="5">
        <v>2</v>
      </c>
      <c r="R7" s="67" t="s">
        <v>6</v>
      </c>
      <c r="S7" s="5">
        <v>2</v>
      </c>
      <c r="T7" s="67" t="s">
        <v>6</v>
      </c>
      <c r="U7" s="5">
        <v>2</v>
      </c>
      <c r="V7" s="67" t="s">
        <v>6</v>
      </c>
      <c r="W7" s="45">
        <v>2</v>
      </c>
      <c r="X7" s="67" t="s">
        <v>6</v>
      </c>
      <c r="Y7" s="5">
        <v>2</v>
      </c>
      <c r="Z7" s="67" t="s">
        <v>6</v>
      </c>
      <c r="AA7" s="5">
        <v>2</v>
      </c>
      <c r="AB7" s="67" t="s">
        <v>6</v>
      </c>
      <c r="AC7" s="5">
        <v>2</v>
      </c>
      <c r="AD7" s="67" t="s">
        <v>6</v>
      </c>
      <c r="AE7" s="45">
        <v>2</v>
      </c>
      <c r="AF7" s="67" t="s">
        <v>92</v>
      </c>
      <c r="AG7" s="67" t="s">
        <v>37</v>
      </c>
      <c r="AH7" s="15" t="s">
        <v>38</v>
      </c>
      <c r="AI7" s="15" t="s">
        <v>39</v>
      </c>
      <c r="AJ7" s="17">
        <v>44306.699317129627</v>
      </c>
    </row>
    <row r="8" spans="1:36" ht="17.25" customHeight="1" x14ac:dyDescent="0.2">
      <c r="A8" s="16">
        <v>6</v>
      </c>
      <c r="D8" s="14" t="s">
        <v>67</v>
      </c>
      <c r="E8" s="14" t="s">
        <v>65</v>
      </c>
      <c r="F8" s="14" t="s">
        <v>93</v>
      </c>
      <c r="G8" s="5">
        <v>2</v>
      </c>
      <c r="H8" s="67" t="s">
        <v>94</v>
      </c>
      <c r="I8" s="5">
        <v>2</v>
      </c>
      <c r="J8" s="67" t="s">
        <v>94</v>
      </c>
      <c r="K8" s="5">
        <v>2</v>
      </c>
      <c r="L8" s="67" t="s">
        <v>94</v>
      </c>
      <c r="M8" s="5">
        <v>2</v>
      </c>
      <c r="N8" s="67" t="s">
        <v>94</v>
      </c>
      <c r="O8" s="5">
        <v>2</v>
      </c>
      <c r="P8" s="67" t="s">
        <v>94</v>
      </c>
      <c r="Q8" s="5">
        <v>2</v>
      </c>
      <c r="R8" s="67" t="s">
        <v>94</v>
      </c>
      <c r="S8" s="5">
        <v>2</v>
      </c>
      <c r="T8" s="67" t="s">
        <v>94</v>
      </c>
      <c r="U8" s="5">
        <v>2</v>
      </c>
      <c r="V8" s="67" t="s">
        <v>94</v>
      </c>
      <c r="W8" s="45">
        <v>2</v>
      </c>
      <c r="X8" s="67" t="s">
        <v>94</v>
      </c>
      <c r="Y8" s="5">
        <v>2</v>
      </c>
      <c r="Z8" s="67" t="s">
        <v>94</v>
      </c>
      <c r="AA8" s="5">
        <v>2</v>
      </c>
      <c r="AB8" s="67" t="s">
        <v>94</v>
      </c>
      <c r="AC8" s="5">
        <v>2</v>
      </c>
      <c r="AD8" s="67" t="s">
        <v>94</v>
      </c>
      <c r="AE8" s="45">
        <v>2</v>
      </c>
      <c r="AF8" s="67" t="s">
        <v>94</v>
      </c>
      <c r="AG8" s="67" t="s">
        <v>37</v>
      </c>
      <c r="AH8" s="15" t="s">
        <v>38</v>
      </c>
      <c r="AI8" s="15" t="s">
        <v>39</v>
      </c>
      <c r="AJ8" s="17">
        <v>44312.660925925928</v>
      </c>
    </row>
    <row r="9" spans="1:36" ht="18" customHeight="1" x14ac:dyDescent="0.2">
      <c r="A9" s="16">
        <v>7</v>
      </c>
      <c r="D9" s="14" t="s">
        <v>67</v>
      </c>
      <c r="E9" s="14" t="s">
        <v>95</v>
      </c>
      <c r="F9" s="14" t="s">
        <v>96</v>
      </c>
      <c r="G9" s="5">
        <v>2</v>
      </c>
      <c r="H9" s="67" t="s">
        <v>94</v>
      </c>
      <c r="I9" s="5">
        <v>2</v>
      </c>
      <c r="J9" s="67" t="s">
        <v>94</v>
      </c>
      <c r="K9" s="5">
        <v>2</v>
      </c>
      <c r="L9" s="67" t="s">
        <v>94</v>
      </c>
      <c r="M9" s="5">
        <v>2</v>
      </c>
      <c r="N9" s="67" t="s">
        <v>94</v>
      </c>
      <c r="O9" s="5">
        <v>2</v>
      </c>
      <c r="P9" s="67" t="s">
        <v>94</v>
      </c>
      <c r="Q9" s="5">
        <v>2</v>
      </c>
      <c r="R9" s="67" t="s">
        <v>94</v>
      </c>
      <c r="S9" s="5">
        <v>2</v>
      </c>
      <c r="T9" s="67" t="s">
        <v>94</v>
      </c>
      <c r="U9" s="5">
        <v>2</v>
      </c>
      <c r="V9" s="67" t="s">
        <v>94</v>
      </c>
      <c r="W9" s="45">
        <v>2</v>
      </c>
      <c r="X9" s="67" t="s">
        <v>94</v>
      </c>
      <c r="Y9" s="5">
        <v>2</v>
      </c>
      <c r="Z9" s="67" t="s">
        <v>94</v>
      </c>
      <c r="AA9" s="5">
        <v>2</v>
      </c>
      <c r="AB9" s="67" t="s">
        <v>94</v>
      </c>
      <c r="AC9" s="5">
        <v>2</v>
      </c>
      <c r="AD9" s="67" t="s">
        <v>94</v>
      </c>
      <c r="AE9" s="45">
        <v>2</v>
      </c>
      <c r="AF9" s="67" t="s">
        <v>94</v>
      </c>
      <c r="AG9" s="67" t="s">
        <v>37</v>
      </c>
      <c r="AH9" s="14" t="s">
        <v>38</v>
      </c>
      <c r="AI9" s="14" t="s">
        <v>39</v>
      </c>
      <c r="AJ9" s="70">
        <v>44312.653043981481</v>
      </c>
    </row>
    <row r="10" spans="1:36" ht="27" customHeight="1" x14ac:dyDescent="0.2">
      <c r="A10" s="16">
        <v>8</v>
      </c>
      <c r="D10" s="14" t="s">
        <v>67</v>
      </c>
      <c r="E10" s="14" t="s">
        <v>97</v>
      </c>
      <c r="F10" s="14" t="s">
        <v>98</v>
      </c>
      <c r="G10" s="5">
        <v>2</v>
      </c>
      <c r="H10" s="67" t="s">
        <v>94</v>
      </c>
      <c r="I10" s="5">
        <v>2</v>
      </c>
      <c r="J10" s="67" t="s">
        <v>94</v>
      </c>
      <c r="K10" s="5">
        <v>2</v>
      </c>
      <c r="L10" s="67" t="s">
        <v>94</v>
      </c>
      <c r="M10" s="5">
        <v>2</v>
      </c>
      <c r="N10" s="67" t="s">
        <v>94</v>
      </c>
      <c r="O10" s="5">
        <v>2</v>
      </c>
      <c r="P10" s="67" t="s">
        <v>94</v>
      </c>
      <c r="Q10" s="5">
        <v>2</v>
      </c>
      <c r="R10" s="67" t="s">
        <v>94</v>
      </c>
      <c r="S10" s="5">
        <v>2</v>
      </c>
      <c r="T10" s="67" t="s">
        <v>94</v>
      </c>
      <c r="U10" s="5">
        <v>2</v>
      </c>
      <c r="V10" s="67" t="s">
        <v>94</v>
      </c>
      <c r="W10" s="45">
        <v>2</v>
      </c>
      <c r="X10" s="67" t="s">
        <v>94</v>
      </c>
      <c r="Y10" s="5">
        <v>2</v>
      </c>
      <c r="Z10" s="67" t="s">
        <v>94</v>
      </c>
      <c r="AA10" s="5">
        <v>2</v>
      </c>
      <c r="AB10" s="67" t="s">
        <v>94</v>
      </c>
      <c r="AC10" s="5">
        <v>2</v>
      </c>
      <c r="AD10" s="67" t="s">
        <v>94</v>
      </c>
      <c r="AE10" s="45">
        <v>2</v>
      </c>
      <c r="AF10" s="67" t="s">
        <v>94</v>
      </c>
      <c r="AG10" s="67" t="s">
        <v>37</v>
      </c>
      <c r="AH10" s="14" t="s">
        <v>38</v>
      </c>
      <c r="AI10" s="14" t="s">
        <v>39</v>
      </c>
      <c r="AJ10" s="70">
        <v>44312.66333333333</v>
      </c>
    </row>
    <row r="11" spans="1:36" ht="21" customHeight="1" x14ac:dyDescent="0.2">
      <c r="A11" s="16">
        <v>9</v>
      </c>
      <c r="D11" s="14" t="s">
        <v>67</v>
      </c>
      <c r="E11" s="14" t="s">
        <v>65</v>
      </c>
      <c r="F11" s="14" t="s">
        <v>99</v>
      </c>
      <c r="G11" s="5">
        <v>2</v>
      </c>
      <c r="H11" s="67" t="s">
        <v>100</v>
      </c>
      <c r="I11" s="5">
        <v>2</v>
      </c>
      <c r="J11" s="67" t="s">
        <v>101</v>
      </c>
      <c r="K11" s="5">
        <v>2</v>
      </c>
      <c r="L11" s="67" t="s">
        <v>101</v>
      </c>
      <c r="M11" s="5">
        <v>1</v>
      </c>
      <c r="N11" s="67" t="s">
        <v>102</v>
      </c>
      <c r="O11" s="5">
        <v>2</v>
      </c>
      <c r="P11" s="67" t="s">
        <v>101</v>
      </c>
      <c r="Q11" s="5">
        <v>2</v>
      </c>
      <c r="R11" s="67" t="s">
        <v>103</v>
      </c>
      <c r="S11" s="5">
        <v>1</v>
      </c>
      <c r="T11" s="67" t="s">
        <v>104</v>
      </c>
      <c r="U11" s="5">
        <v>1</v>
      </c>
      <c r="V11" s="67" t="s">
        <v>105</v>
      </c>
      <c r="W11" s="45">
        <v>2</v>
      </c>
      <c r="X11" s="67" t="s">
        <v>101</v>
      </c>
      <c r="Y11" s="5">
        <v>2</v>
      </c>
      <c r="Z11" s="67" t="s">
        <v>101</v>
      </c>
      <c r="AA11" s="5">
        <v>1</v>
      </c>
      <c r="AB11" s="67" t="s">
        <v>106</v>
      </c>
      <c r="AC11" s="5">
        <v>2</v>
      </c>
      <c r="AD11" s="67" t="s">
        <v>101</v>
      </c>
      <c r="AE11" s="45">
        <v>2</v>
      </c>
      <c r="AF11" s="67" t="s">
        <v>101</v>
      </c>
      <c r="AG11" s="67" t="s">
        <v>107</v>
      </c>
      <c r="AH11" s="14" t="s">
        <v>38</v>
      </c>
      <c r="AI11" s="14" t="s">
        <v>87</v>
      </c>
      <c r="AJ11" s="70">
        <v>44312.701782407406</v>
      </c>
    </row>
    <row r="12" spans="1:36" ht="30.6" x14ac:dyDescent="0.2">
      <c r="A12" s="16">
        <v>10</v>
      </c>
      <c r="D12" s="14" t="s">
        <v>67</v>
      </c>
      <c r="E12" s="14" t="s">
        <v>108</v>
      </c>
      <c r="F12" s="14" t="s">
        <v>109</v>
      </c>
      <c r="G12" s="5">
        <v>2</v>
      </c>
      <c r="H12" s="67" t="s">
        <v>110</v>
      </c>
      <c r="I12" s="5">
        <v>2</v>
      </c>
      <c r="J12" s="67" t="s">
        <v>111</v>
      </c>
      <c r="K12" s="5">
        <v>2</v>
      </c>
      <c r="L12" s="67" t="s">
        <v>112</v>
      </c>
      <c r="M12" s="5">
        <v>2</v>
      </c>
      <c r="N12" s="67" t="s">
        <v>113</v>
      </c>
      <c r="O12" s="5">
        <v>2</v>
      </c>
      <c r="P12" s="67" t="s">
        <v>114</v>
      </c>
      <c r="Q12" s="5">
        <v>2</v>
      </c>
      <c r="R12" s="67" t="s">
        <v>115</v>
      </c>
      <c r="S12" s="5">
        <v>1</v>
      </c>
      <c r="T12" s="67" t="s">
        <v>116</v>
      </c>
      <c r="U12" s="5">
        <v>2</v>
      </c>
      <c r="V12" s="67" t="s">
        <v>117</v>
      </c>
      <c r="W12" s="45">
        <v>2</v>
      </c>
      <c r="X12" s="67" t="s">
        <v>118</v>
      </c>
      <c r="Y12" s="5">
        <v>2</v>
      </c>
      <c r="Z12" s="67" t="s">
        <v>119</v>
      </c>
      <c r="AA12" s="5">
        <v>2</v>
      </c>
      <c r="AB12" s="67" t="s">
        <v>120</v>
      </c>
      <c r="AC12" s="5">
        <v>2</v>
      </c>
      <c r="AD12" s="67" t="s">
        <v>121</v>
      </c>
      <c r="AE12" s="45">
        <v>2</v>
      </c>
      <c r="AF12" s="67" t="s">
        <v>122</v>
      </c>
      <c r="AG12" s="67" t="s">
        <v>37</v>
      </c>
      <c r="AH12" s="14" t="s">
        <v>38</v>
      </c>
      <c r="AI12" s="14" t="s">
        <v>39</v>
      </c>
      <c r="AJ12" s="70">
        <v>44300.489849537036</v>
      </c>
    </row>
    <row r="13" spans="1:36" ht="30.6" x14ac:dyDescent="0.2">
      <c r="A13" s="16">
        <v>11</v>
      </c>
      <c r="D13" s="14" t="s">
        <v>67</v>
      </c>
      <c r="E13" s="14" t="s">
        <v>81</v>
      </c>
      <c r="F13" s="14" t="s">
        <v>123</v>
      </c>
      <c r="G13" s="5">
        <v>1</v>
      </c>
      <c r="H13" s="67" t="s">
        <v>6</v>
      </c>
      <c r="I13" s="5">
        <v>2</v>
      </c>
      <c r="J13" s="67" t="s">
        <v>6</v>
      </c>
      <c r="K13" s="5">
        <v>2</v>
      </c>
      <c r="L13" s="67" t="s">
        <v>6</v>
      </c>
      <c r="M13" s="5">
        <v>2</v>
      </c>
      <c r="N13" s="67" t="s">
        <v>6</v>
      </c>
      <c r="O13" s="5">
        <v>1</v>
      </c>
      <c r="P13" s="67" t="s">
        <v>6</v>
      </c>
      <c r="Q13" s="5">
        <v>2</v>
      </c>
      <c r="R13" s="67" t="s">
        <v>6</v>
      </c>
      <c r="S13" s="5">
        <v>2</v>
      </c>
      <c r="T13" s="67" t="s">
        <v>6</v>
      </c>
      <c r="U13" s="5">
        <v>2</v>
      </c>
      <c r="V13" s="67" t="s">
        <v>6</v>
      </c>
      <c r="W13" s="45">
        <v>2</v>
      </c>
      <c r="X13" s="67" t="s">
        <v>6</v>
      </c>
      <c r="Y13" s="5">
        <v>2</v>
      </c>
      <c r="Z13" s="67" t="s">
        <v>6</v>
      </c>
      <c r="AA13" s="5">
        <v>2</v>
      </c>
      <c r="AB13" s="67" t="s">
        <v>6</v>
      </c>
      <c r="AC13" s="5">
        <v>2</v>
      </c>
      <c r="AD13" s="67" t="s">
        <v>6</v>
      </c>
      <c r="AE13" s="45">
        <v>2</v>
      </c>
      <c r="AF13" s="67" t="s">
        <v>6</v>
      </c>
      <c r="AG13" s="67" t="s">
        <v>37</v>
      </c>
      <c r="AH13" s="14" t="s">
        <v>38</v>
      </c>
      <c r="AI13" s="14" t="s">
        <v>39</v>
      </c>
      <c r="AJ13" s="70">
        <v>44317.041990740741</v>
      </c>
    </row>
    <row r="14" spans="1:36" ht="30.6" x14ac:dyDescent="0.2">
      <c r="A14" s="16">
        <v>12</v>
      </c>
      <c r="D14" s="14" t="s">
        <v>67</v>
      </c>
      <c r="E14" s="14" t="s">
        <v>124</v>
      </c>
      <c r="F14" s="14" t="s">
        <v>125</v>
      </c>
      <c r="G14" s="5">
        <v>2</v>
      </c>
      <c r="H14" s="67" t="s">
        <v>6</v>
      </c>
      <c r="I14" s="5">
        <v>2</v>
      </c>
      <c r="J14" s="67" t="s">
        <v>6</v>
      </c>
      <c r="K14" s="5">
        <v>2</v>
      </c>
      <c r="L14" s="67" t="s">
        <v>6</v>
      </c>
      <c r="M14" s="5">
        <v>2</v>
      </c>
      <c r="N14" s="67" t="s">
        <v>6</v>
      </c>
      <c r="O14" s="5">
        <v>2</v>
      </c>
      <c r="P14" s="67" t="s">
        <v>6</v>
      </c>
      <c r="Q14" s="5">
        <v>2</v>
      </c>
      <c r="R14" s="67" t="s">
        <v>6</v>
      </c>
      <c r="S14" s="19">
        <v>2</v>
      </c>
      <c r="T14" s="67" t="s">
        <v>6</v>
      </c>
      <c r="U14" s="5">
        <v>2</v>
      </c>
      <c r="V14" s="67" t="s">
        <v>6</v>
      </c>
      <c r="W14" s="45">
        <v>2</v>
      </c>
      <c r="X14" s="67" t="s">
        <v>6</v>
      </c>
      <c r="Y14" s="5">
        <v>2</v>
      </c>
      <c r="Z14" s="67" t="s">
        <v>6</v>
      </c>
      <c r="AA14" s="5">
        <v>2</v>
      </c>
      <c r="AB14" s="67" t="s">
        <v>6</v>
      </c>
      <c r="AC14" s="5">
        <v>2</v>
      </c>
      <c r="AD14" s="67" t="s">
        <v>6</v>
      </c>
      <c r="AE14" s="45">
        <v>2</v>
      </c>
      <c r="AF14" s="67" t="s">
        <v>6</v>
      </c>
      <c r="AG14" s="67" t="s">
        <v>37</v>
      </c>
      <c r="AH14" s="14" t="s">
        <v>38</v>
      </c>
      <c r="AI14" s="14" t="s">
        <v>39</v>
      </c>
      <c r="AJ14" s="70">
        <v>44317.054837962962</v>
      </c>
    </row>
    <row r="15" spans="1:36" ht="30.6" x14ac:dyDescent="0.2">
      <c r="A15" s="16">
        <v>13</v>
      </c>
      <c r="D15" s="14" t="s">
        <v>67</v>
      </c>
      <c r="E15" s="14" t="s">
        <v>88</v>
      </c>
      <c r="F15" s="14" t="s">
        <v>126</v>
      </c>
      <c r="G15" s="5">
        <v>2</v>
      </c>
      <c r="H15" s="67" t="s">
        <v>127</v>
      </c>
      <c r="I15" s="5">
        <v>2</v>
      </c>
      <c r="J15" s="67" t="s">
        <v>128</v>
      </c>
      <c r="K15" s="5">
        <v>2</v>
      </c>
      <c r="L15" s="67" t="s">
        <v>129</v>
      </c>
      <c r="M15" s="5">
        <v>2</v>
      </c>
      <c r="N15" s="67" t="s">
        <v>6</v>
      </c>
      <c r="O15" s="5">
        <v>2</v>
      </c>
      <c r="P15" s="67" t="s">
        <v>6</v>
      </c>
      <c r="Q15" s="5">
        <v>2</v>
      </c>
      <c r="R15" s="67" t="s">
        <v>6</v>
      </c>
      <c r="S15" s="19">
        <v>2</v>
      </c>
      <c r="T15" s="67" t="s">
        <v>6</v>
      </c>
      <c r="U15" s="5">
        <v>2</v>
      </c>
      <c r="V15" s="67" t="s">
        <v>130</v>
      </c>
      <c r="W15" s="45">
        <v>2</v>
      </c>
      <c r="X15" s="67" t="s">
        <v>131</v>
      </c>
      <c r="Y15" s="5">
        <v>2</v>
      </c>
      <c r="Z15" s="67" t="s">
        <v>132</v>
      </c>
      <c r="AA15" s="5">
        <v>2</v>
      </c>
      <c r="AB15" s="67" t="s">
        <v>6</v>
      </c>
      <c r="AC15" s="5">
        <v>2</v>
      </c>
      <c r="AD15" s="67" t="s">
        <v>6</v>
      </c>
      <c r="AE15" s="45">
        <v>2</v>
      </c>
      <c r="AF15" s="67" t="s">
        <v>6</v>
      </c>
      <c r="AG15" s="67" t="s">
        <v>37</v>
      </c>
      <c r="AH15" s="14" t="s">
        <v>38</v>
      </c>
      <c r="AI15" s="14" t="s">
        <v>39</v>
      </c>
      <c r="AJ15" s="70">
        <v>44316.623136574075</v>
      </c>
    </row>
    <row r="16" spans="1:36" x14ac:dyDescent="0.2">
      <c r="A16" s="16"/>
      <c r="G16" s="5"/>
      <c r="I16" s="5"/>
      <c r="K16" s="5"/>
      <c r="M16" s="5"/>
      <c r="O16" s="5"/>
      <c r="Q16" s="5"/>
      <c r="U16" s="5"/>
      <c r="W16" s="45"/>
      <c r="Y16" s="5"/>
      <c r="AA16" s="5"/>
      <c r="AC16" s="5"/>
      <c r="AE16" s="45"/>
    </row>
    <row r="17" spans="11:11" x14ac:dyDescent="0.2">
      <c r="K17" s="5"/>
    </row>
  </sheetData>
  <mergeCells count="5">
    <mergeCell ref="AH1:AJ1"/>
    <mergeCell ref="Y1:Z1"/>
    <mergeCell ref="G1:T1"/>
    <mergeCell ref="U1:X1"/>
    <mergeCell ref="AA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Serif,Bold"Spring 2021
</oddHeader>
    <oddFooter>&amp;C&amp;"MS Sans Serif,Bold"4 Target, 3 Acceptable, 2 Acceptable, 1 Unacceptable, NR=Did Not Observe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A518D4-4F1F-45DA-B58A-B30FAC2632E4}">
  <ds:schemaRefs>
    <ds:schemaRef ds:uri="http://schemas.microsoft.com/office/infopath/2007/PartnerControls"/>
    <ds:schemaRef ds:uri="http://www.w3.org/XML/1998/namespace"/>
    <ds:schemaRef ds:uri="http://purl.org/dc/dcmitype/"/>
    <ds:schemaRef ds:uri="http://purl.org/dc/terms/"/>
    <ds:schemaRef ds:uri="ff17b072-a641-4163-845d-6bc934424af4"/>
    <ds:schemaRef ds:uri="4ea68dd0-e2a5-4487-9a57-56deb1000fd9"/>
    <ds:schemaRef ds:uri="http://schemas.microsoft.com/office/2006/metadata/properties"/>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9B7D4EC0-5EE3-4A6E-B081-BA608E6F1B2C}">
  <ds:schemaRefs>
    <ds:schemaRef ds:uri="http://schemas.microsoft.com/sharepoint/v3/contenttype/forms"/>
  </ds:schemaRefs>
</ds:datastoreItem>
</file>

<file path=customXml/itemProps3.xml><?xml version="1.0" encoding="utf-8"?>
<ds:datastoreItem xmlns:ds="http://schemas.openxmlformats.org/officeDocument/2006/customXml" ds:itemID="{942B899B-07A8-433E-9776-B575AB528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2022-05-06T16:56:53Z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