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13_ncr:1_{143711FE-49F4-452A-B7A1-168D41723621}"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5" i="3" l="1"/>
  <c r="C114" i="3"/>
  <c r="C113" i="3"/>
  <c r="C107" i="3"/>
  <c r="C106" i="3"/>
  <c r="C105" i="3"/>
  <c r="C104" i="3"/>
  <c r="C99" i="3"/>
  <c r="C98" i="3"/>
  <c r="C97" i="3"/>
  <c r="C96" i="3"/>
  <c r="AA4" i="1"/>
  <c r="AA5" i="1"/>
  <c r="AA6" i="1"/>
  <c r="AA7" i="1"/>
  <c r="AA8" i="1"/>
  <c r="AA9" i="1"/>
  <c r="AA10" i="1"/>
  <c r="AA11" i="1"/>
  <c r="AA12" i="1"/>
  <c r="AA13" i="1"/>
  <c r="AA3" i="1"/>
  <c r="Z4" i="1"/>
  <c r="Z5" i="1"/>
  <c r="Z6" i="1"/>
  <c r="Z7" i="1"/>
  <c r="Z8" i="1"/>
  <c r="Z9" i="1"/>
  <c r="Z10" i="1"/>
  <c r="Z11" i="1"/>
  <c r="Z12" i="1"/>
  <c r="Z13" i="1"/>
  <c r="Z3" i="1"/>
  <c r="Y4" i="1"/>
  <c r="Y5" i="1"/>
  <c r="Y6" i="1"/>
  <c r="Y7" i="1"/>
  <c r="Y8" i="1"/>
  <c r="Y9" i="1"/>
  <c r="Y10" i="1"/>
  <c r="Y11" i="1"/>
  <c r="Y12" i="1"/>
  <c r="Y13" i="1"/>
  <c r="Y3" i="1"/>
  <c r="W15" i="1" l="1"/>
  <c r="U15" i="1"/>
  <c r="T15" i="1"/>
  <c r="S15" i="1"/>
  <c r="Q15" i="1"/>
  <c r="N15" i="1"/>
  <c r="P15" i="1"/>
  <c r="M15" i="1"/>
  <c r="L15" i="1"/>
  <c r="J15" i="1"/>
  <c r="C15" i="1"/>
  <c r="D15" i="1"/>
  <c r="E15" i="1"/>
  <c r="F15" i="1"/>
  <c r="G15" i="1"/>
  <c r="H15" i="1"/>
  <c r="I15" i="1"/>
  <c r="B15" i="1"/>
  <c r="B7" i="1"/>
  <c r="C7" i="1"/>
  <c r="D7" i="1"/>
  <c r="E7" i="1"/>
  <c r="F7" i="1"/>
  <c r="G7" i="1"/>
  <c r="H7" i="1"/>
  <c r="I7" i="1"/>
  <c r="J7" i="1"/>
  <c r="L7" i="1"/>
  <c r="M7" i="1"/>
  <c r="N7" i="1"/>
  <c r="P7" i="1"/>
  <c r="Q7" i="1" s="1"/>
  <c r="S7" i="1"/>
  <c r="T7" i="1"/>
  <c r="U7" i="1" s="1"/>
  <c r="W7" i="1"/>
  <c r="B8" i="1"/>
  <c r="W8" i="1" s="1"/>
  <c r="C8" i="1"/>
  <c r="D8" i="1"/>
  <c r="E8" i="1"/>
  <c r="F8" i="1"/>
  <c r="G8" i="1"/>
  <c r="H8" i="1"/>
  <c r="I8" i="1"/>
  <c r="J8" i="1"/>
  <c r="L8" i="1"/>
  <c r="M8" i="1"/>
  <c r="N8" i="1"/>
  <c r="P8" i="1"/>
  <c r="Q8" i="1" s="1"/>
  <c r="S8" i="1"/>
  <c r="T8" i="1"/>
  <c r="U8" i="1"/>
  <c r="B9" i="1"/>
  <c r="C9" i="1"/>
  <c r="J9" i="1" s="1"/>
  <c r="D9" i="1"/>
  <c r="E9" i="1"/>
  <c r="W9" i="1" s="1"/>
  <c r="F9" i="1"/>
  <c r="G9" i="1"/>
  <c r="H9" i="1"/>
  <c r="I9" i="1"/>
  <c r="L9" i="1"/>
  <c r="M9" i="1"/>
  <c r="N9" i="1"/>
  <c r="P9" i="1"/>
  <c r="Q9" i="1"/>
  <c r="S9" i="1"/>
  <c r="T9" i="1"/>
  <c r="U9" i="1" s="1"/>
  <c r="B10" i="1"/>
  <c r="C10" i="1"/>
  <c r="D10" i="1"/>
  <c r="W10" i="1" s="1"/>
  <c r="E10" i="1"/>
  <c r="F10" i="1"/>
  <c r="G10" i="1"/>
  <c r="H10" i="1"/>
  <c r="I10" i="1"/>
  <c r="L10" i="1"/>
  <c r="N10" i="1" s="1"/>
  <c r="M10" i="1"/>
  <c r="P10" i="1"/>
  <c r="Q10" i="1" s="1"/>
  <c r="S10" i="1"/>
  <c r="T10" i="1"/>
  <c r="U10" i="1"/>
  <c r="B11" i="1"/>
  <c r="C11" i="1"/>
  <c r="J11" i="1" s="1"/>
  <c r="D11" i="1"/>
  <c r="E11" i="1"/>
  <c r="F11" i="1"/>
  <c r="G11" i="1"/>
  <c r="H11" i="1"/>
  <c r="I11" i="1"/>
  <c r="L11" i="1"/>
  <c r="M11" i="1"/>
  <c r="N11" i="1"/>
  <c r="P11" i="1"/>
  <c r="Q11" i="1"/>
  <c r="S11" i="1"/>
  <c r="T11" i="1"/>
  <c r="U11" i="1" s="1"/>
  <c r="W11" i="1"/>
  <c r="B12" i="1"/>
  <c r="W12" i="1" s="1"/>
  <c r="C12" i="1"/>
  <c r="D12" i="1"/>
  <c r="E12" i="1"/>
  <c r="F12" i="1"/>
  <c r="G12" i="1"/>
  <c r="H12" i="1"/>
  <c r="I12" i="1"/>
  <c r="J12" i="1"/>
  <c r="L12" i="1"/>
  <c r="M12" i="1"/>
  <c r="N12" i="1" s="1"/>
  <c r="P12" i="1"/>
  <c r="Q12" i="1" s="1"/>
  <c r="S12" i="1"/>
  <c r="T12" i="1"/>
  <c r="U12" i="1"/>
  <c r="B13" i="1"/>
  <c r="C13" i="1"/>
  <c r="J13" i="1" s="1"/>
  <c r="D13" i="1"/>
  <c r="E13" i="1"/>
  <c r="F13" i="1"/>
  <c r="G13" i="1"/>
  <c r="H13" i="1"/>
  <c r="I13" i="1"/>
  <c r="L13" i="1"/>
  <c r="M13" i="1"/>
  <c r="N13" i="1"/>
  <c r="P13" i="1"/>
  <c r="Q13" i="1"/>
  <c r="S13" i="1"/>
  <c r="T13" i="1"/>
  <c r="U13" i="1" s="1"/>
  <c r="W13" i="1"/>
  <c r="J10" i="1" l="1"/>
  <c r="C100" i="3" l="1"/>
  <c r="C87" i="3"/>
  <c r="C86" i="3"/>
  <c r="C85" i="3"/>
  <c r="C81" i="3"/>
  <c r="C80" i="3"/>
  <c r="C79" i="3"/>
  <c r="C72" i="3"/>
  <c r="C71" i="3"/>
  <c r="C70" i="3"/>
  <c r="C62" i="3"/>
  <c r="C61" i="3"/>
  <c r="C60" i="3"/>
  <c r="C56" i="3"/>
  <c r="C55" i="3"/>
  <c r="C54" i="3"/>
  <c r="C47" i="3"/>
  <c r="C46" i="3"/>
  <c r="C45" i="3"/>
  <c r="C41" i="3"/>
  <c r="C40" i="3"/>
  <c r="C39" i="3"/>
  <c r="C34" i="3"/>
  <c r="C33" i="3"/>
  <c r="C32" i="3"/>
  <c r="C22" i="3"/>
  <c r="C21" i="3"/>
  <c r="C20" i="3"/>
  <c r="C36" i="3" l="1"/>
  <c r="C24" i="3"/>
  <c r="A24" i="3" s="1"/>
  <c r="C28" i="3"/>
  <c r="C27" i="3"/>
  <c r="C26" i="3"/>
  <c r="C16" i="3"/>
  <c r="C15" i="3"/>
  <c r="C14" i="3"/>
  <c r="C10" i="3"/>
  <c r="C9" i="3"/>
  <c r="C8" i="3"/>
  <c r="C4" i="3"/>
  <c r="C3" i="3"/>
  <c r="C2" i="3"/>
  <c r="S4" i="1"/>
  <c r="T4" i="1"/>
  <c r="U4" i="1" s="1"/>
  <c r="S5" i="1"/>
  <c r="T5" i="1"/>
  <c r="U5" i="1" s="1"/>
  <c r="S6" i="1"/>
  <c r="T6" i="1"/>
  <c r="U6" i="1" s="1"/>
  <c r="P4" i="1"/>
  <c r="P5" i="1"/>
  <c r="P6" i="1"/>
  <c r="L4" i="1"/>
  <c r="M4" i="1"/>
  <c r="L5" i="1"/>
  <c r="M5" i="1"/>
  <c r="L6" i="1"/>
  <c r="M6" i="1"/>
  <c r="T3" i="1"/>
  <c r="U3" i="1" s="1"/>
  <c r="S3" i="1"/>
  <c r="P3" i="1"/>
  <c r="L3" i="1"/>
  <c r="B4" i="1"/>
  <c r="C4" i="1"/>
  <c r="D4" i="1"/>
  <c r="E4" i="1"/>
  <c r="F4" i="1"/>
  <c r="G4" i="1"/>
  <c r="H4" i="1"/>
  <c r="I4" i="1"/>
  <c r="B5" i="1"/>
  <c r="C5" i="1"/>
  <c r="D5" i="1"/>
  <c r="E5" i="1"/>
  <c r="F5" i="1"/>
  <c r="G5" i="1"/>
  <c r="H5" i="1"/>
  <c r="I5" i="1"/>
  <c r="B6" i="1"/>
  <c r="C6" i="1"/>
  <c r="D6" i="1"/>
  <c r="E6" i="1"/>
  <c r="F6" i="1"/>
  <c r="G6" i="1"/>
  <c r="H6" i="1"/>
  <c r="I6" i="1"/>
  <c r="I3" i="1"/>
  <c r="H3" i="1"/>
  <c r="G3" i="1"/>
  <c r="F3" i="1"/>
  <c r="E3" i="1"/>
  <c r="D3" i="1"/>
  <c r="C3" i="1"/>
  <c r="W6" i="1" l="1"/>
  <c r="W5" i="1"/>
  <c r="W4" i="1"/>
  <c r="C12" i="3"/>
  <c r="A12" i="3" s="1"/>
  <c r="C43" i="3"/>
  <c r="D34" i="3" s="1"/>
  <c r="C49" i="3"/>
  <c r="A49" i="3" s="1"/>
  <c r="C18" i="3"/>
  <c r="A18" i="3" s="1"/>
  <c r="C6" i="3"/>
  <c r="A6" i="3" s="1"/>
  <c r="C30" i="3"/>
  <c r="A30" i="3" s="1"/>
  <c r="A43" i="3" l="1"/>
  <c r="D33" i="3"/>
  <c r="A36" i="3"/>
  <c r="D32" i="3"/>
  <c r="C51" i="3"/>
  <c r="D36" i="3" l="1"/>
  <c r="N6" i="1"/>
  <c r="Q5" i="1"/>
  <c r="N4" i="1"/>
  <c r="N5" i="1"/>
  <c r="J5" i="1"/>
  <c r="J4" i="1"/>
  <c r="J6" i="1"/>
  <c r="Q4" i="1"/>
  <c r="Q6" i="1"/>
  <c r="C108" i="3"/>
  <c r="D106" i="3" s="1"/>
  <c r="M3" i="1"/>
  <c r="B3" i="1"/>
  <c r="W3" i="1" l="1"/>
  <c r="D105" i="3"/>
  <c r="D107" i="3"/>
  <c r="D104" i="3"/>
  <c r="D14" i="3"/>
  <c r="C116" i="3"/>
  <c r="C117" i="3" s="1"/>
  <c r="C101" i="3"/>
  <c r="C89" i="3"/>
  <c r="C83" i="3"/>
  <c r="A83" i="3" s="1"/>
  <c r="C74" i="3"/>
  <c r="A74" i="3" s="1"/>
  <c r="C76" i="3" s="1"/>
  <c r="C64" i="3"/>
  <c r="A64" i="3" s="1"/>
  <c r="C58" i="3"/>
  <c r="A58" i="3" s="1"/>
  <c r="D21" i="3"/>
  <c r="D9" i="3"/>
  <c r="D3" i="3"/>
  <c r="J3" i="1"/>
  <c r="C66" i="3" l="1"/>
  <c r="D86" i="3"/>
  <c r="A89" i="3"/>
  <c r="D55" i="3"/>
  <c r="D46" i="3"/>
  <c r="D27" i="3"/>
  <c r="D26" i="3"/>
  <c r="D28" i="3"/>
  <c r="D114" i="3"/>
  <c r="D113" i="3"/>
  <c r="D115" i="3"/>
  <c r="D39" i="3"/>
  <c r="D40" i="3"/>
  <c r="D41" i="3"/>
  <c r="D98" i="3"/>
  <c r="D99" i="3"/>
  <c r="D96" i="3"/>
  <c r="D97" i="3"/>
  <c r="D81" i="3"/>
  <c r="D62" i="3"/>
  <c r="D22" i="3"/>
  <c r="D80" i="3"/>
  <c r="D15" i="3"/>
  <c r="D16" i="3"/>
  <c r="D108" i="3"/>
  <c r="D54" i="3"/>
  <c r="D2" i="3"/>
  <c r="D45" i="3"/>
  <c r="D8" i="3"/>
  <c r="D4" i="3"/>
  <c r="D61" i="3"/>
  <c r="D47" i="3"/>
  <c r="D79" i="3"/>
  <c r="D56" i="3"/>
  <c r="D10" i="3"/>
  <c r="D60" i="3"/>
  <c r="D20" i="3"/>
  <c r="D85" i="3"/>
  <c r="D87" i="3"/>
  <c r="D70" i="3"/>
  <c r="D72" i="3"/>
  <c r="D71" i="3"/>
  <c r="C91" i="3" l="1"/>
  <c r="C93" i="3"/>
  <c r="D30" i="3"/>
  <c r="D116" i="3"/>
  <c r="D18" i="3"/>
  <c r="D83" i="3"/>
  <c r="D58" i="3"/>
  <c r="D24" i="3"/>
  <c r="D43" i="3"/>
  <c r="D49" i="3"/>
  <c r="D6" i="3"/>
  <c r="D64" i="3"/>
  <c r="D12" i="3"/>
  <c r="D100" i="3"/>
  <c r="D89" i="3"/>
  <c r="D74" i="3"/>
  <c r="Q3" i="1"/>
  <c r="C109" i="3" l="1"/>
  <c r="N3" i="1" l="1"/>
</calcChain>
</file>

<file path=xl/sharedStrings.xml><?xml version="1.0" encoding="utf-8"?>
<sst xmlns="http://schemas.openxmlformats.org/spreadsheetml/2006/main" count="399" uniqueCount="202">
  <si>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</si>
  <si>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</si>
  <si>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</si>
  <si>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</si>
  <si>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</si>
  <si>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</si>
  <si>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</si>
  <si>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</si>
  <si>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</si>
  <si>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</si>
  <si>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</si>
  <si>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</si>
  <si>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</si>
  <si>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</si>
  <si>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</si>
  <si>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</si>
  <si>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</si>
  <si>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</si>
  <si>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</si>
  <si>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</si>
  <si>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</si>
  <si>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</si>
  <si>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</si>
  <si>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</si>
  <si>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</si>
  <si>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</si>
  <si>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</si>
  <si>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</si>
  <si>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</si>
  <si>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</si>
  <si>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</si>
  <si>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</si>
  <si>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</si>
  <si>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</si>
  <si>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</si>
  <si>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</si>
  <si>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</si>
  <si>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</si>
  <si>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</si>
  <si>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</si>
  <si>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</si>
  <si>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</si>
  <si>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</si>
  <si>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</si>
  <si>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</si>
  <si>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</si>
  <si>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</si>
  <si>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</si>
  <si>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</si>
  <si>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</si>
  <si>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K</t>
  </si>
  <si>
    <t>SuccessfulIn</t>
  </si>
  <si>
    <t>RecommendWithou</t>
  </si>
  <si>
    <t>TargetTheCandid</t>
  </si>
  <si>
    <t>Marla Pankratz</t>
  </si>
  <si>
    <t>Professionalism</t>
  </si>
  <si>
    <t>2 Target</t>
  </si>
  <si>
    <t>1 Acceptable</t>
  </si>
  <si>
    <t>0 Unacceptable</t>
  </si>
  <si>
    <t xml:space="preserve"> </t>
  </si>
  <si>
    <t>Teaching and Assessment</t>
  </si>
  <si>
    <t>Classroom Management Mean of the Means</t>
  </si>
  <si>
    <t>Total Score (out of 26)</t>
  </si>
  <si>
    <t>TOTAL SCORE out of 26 possible points:</t>
  </si>
  <si>
    <t>PreK</t>
  </si>
  <si>
    <t>Kindergarten</t>
  </si>
  <si>
    <t>SuccessfulIn2</t>
  </si>
  <si>
    <t>Ainslee Cosgrove</t>
  </si>
  <si>
    <t>Spring 2021</t>
  </si>
  <si>
    <t>Putnam City Public Schools Ralph Downs Elementary</t>
  </si>
  <si>
    <t>Ainslee has well developed lesson plans correlating to standards with a variety of developmentally appropriate activites.</t>
  </si>
  <si>
    <t>Ainslee creates a welcoming environment that address the needs of most learners using visual and technology..</t>
  </si>
  <si>
    <t>Ainslee has worked with well with her cooperating teacher and has been intentional about growth and improvement through the semester through some challenging times.</t>
  </si>
  <si>
    <t>Great variety and planning throughout the semester.</t>
  </si>
  <si>
    <t>Professional resources are evident while community and family are not specific.</t>
  </si>
  <si>
    <t>Assessment integration is appropriate and consistent.</t>
  </si>
  <si>
    <t>Excellent data tables and analysis.</t>
  </si>
  <si>
    <t>Ainslee makes learning fun and seems to respond and interact well with students.</t>
  </si>
  <si>
    <t>Ainslee has grown throughout the semester in the management of resource, students, and the learning environment.</t>
  </si>
  <si>
    <t>Ainslee enjoys people and it is evident in her teaching and interactions with her cooperating teacher.</t>
  </si>
  <si>
    <t>Ainslee's level of communication has been appropriate. It is important in her own classroom to expand and be intentional about communication.</t>
  </si>
  <si>
    <t>Ainslee's reflective practice is evident in her grown.</t>
  </si>
  <si>
    <t>Merritt Elementary School, Elk City</t>
  </si>
  <si>
    <t>Ashlynn understands the importance of creating learning objectives that address the Oklahoma Academic Standards as well as ensuring the objectives address all student learners.</t>
  </si>
  <si>
    <t>Ashlynn understands the importance of supporting all student needs: intellectual, social, physical, and cultural. She values each students' thoughts and responses.</t>
  </si>
  <si>
    <t>Ashlynn provides a variety of instructional strategies, including inquiry learning and cooperative learning.</t>
  </si>
  <si>
    <t>Ashlynn understands the importance of incorporating technology to enhance instruction. (ex. digital books, songs)</t>
  </si>
  <si>
    <t>Ashlynn encourages independent,creative, critical thinking through questioning, discussion, and art.</t>
  </si>
  <si>
    <t>Ashlynn uses a variety of resources to support student learning (colleagues, internet, letters, notes).</t>
  </si>
  <si>
    <t>Ashlynn integrates formative assessment to identify student progress.</t>
  </si>
  <si>
    <t>Ashlynn uses assessment data to address student needs and identify strengths and areas for improvement.</t>
  </si>
  <si>
    <t>Ashlynn maintains a positive and active learning environment.</t>
  </si>
  <si>
    <t>Ashlynn uses her time effectively and allows enough time for students to provide responses.</t>
  </si>
  <si>
    <t>1st Grade</t>
  </si>
  <si>
    <t>Venice Elementary, Sarasota (FL) County Sch. Dist.</t>
  </si>
  <si>
    <t>Aubrey was always prepared to lead either small groups or large group instruction.</t>
  </si>
  <si>
    <t>Aubrey presented material in a manner that was individualized for each student to succeed.</t>
  </si>
  <si>
    <t>This was Aubrey's greatest strength!  It will serve her well as she take over her own classroom.</t>
  </si>
  <si>
    <t>Hydro</t>
  </si>
  <si>
    <t>Danyelle is always prepared and thorough in her planning. She bases instruction on student needs and state standards. Lesson activities are engaging and appropriate.</t>
  </si>
  <si>
    <t>The lessons planned and implemented are dynamic, address the developmental level of students, and include multiple engaging opportunities to learn and practice the skills being taught!</t>
  </si>
  <si>
    <t>A variety of strategies are used to increase learning, engagement, and motivation.</t>
  </si>
  <si>
    <t>Danyelle is able to use technology and social interaction to increase academic and social learning.</t>
  </si>
  <si>
    <t>Technology and use of curriculum is gauged based on need and effectiveness. Danyelle can leverage tools available when and as needed.</t>
  </si>
  <si>
    <t>Danyelles interpersonal relations with others help her to establish and utilizes the resources in the school, family, and community to maximize her impact on students.</t>
  </si>
  <si>
    <t>Assessment is integrated seemlessly.</t>
  </si>
  <si>
    <t>Use of assessment for instruction during teaching and at planned intervals directs decisions appropriately.</t>
  </si>
  <si>
    <t>Danyelle is sensitive to the unique needs of each student, allowing her to design an environment that is responsive to those needs. She is careful to listen and integrate knowledge of students into her instruction.</t>
  </si>
  <si>
    <t>Danyelle is highly organized and able to manage the multiple, simultaneous tasks needing to be executed in the classroom. She is in control of the environment and can respond to varying situations with ease and composure.</t>
  </si>
  <si>
    <t>Appropriate and supportive relationships are established.</t>
  </si>
  <si>
    <t>Multiple approaches to effective and positive communication are utilized.</t>
  </si>
  <si>
    <t>Danyelle is eager to continue growing in her profession. She will do a great job! I encourage her to look for opportunities to engage in the teaching community through teacher organizations, blogs, and educational associations. I've enjoyed watching her develop this semester.</t>
  </si>
  <si>
    <t>1st grade</t>
  </si>
  <si>
    <t>Emili creates lesson plans that developmentally appropriate and correlate to the Oklahoma Academic Standards. She includes a wide variety of learning opportunities to reach and teach all students with diverse needs (learning styles, developmental levels, interests).</t>
  </si>
  <si>
    <t>Emili provides multiple learning opportunities that supports students' intellectual, social, physical, and cultural needs.</t>
  </si>
  <si>
    <t>Emili uses a variety of instructional strategies to ensure all students are successful. She adapts instruction to the individual needs of students.</t>
  </si>
  <si>
    <t>Emili is an expert at active learning and understands the importance of engaging her students at all times.  She provides opportunities for collaborative learning and uses technology to enhance instruction.</t>
  </si>
  <si>
    <t>Emili consistently and effectively integrates curriculum and uses a wide variety of instructional strategies that encourage independent, creative, and critical thinking. Emili provides learning opportunities for students to engage in critical thinking and problem-solving.</t>
  </si>
  <si>
    <t>Emili understands the importance of using professional resources to engage all stakeholders involved in her students' success.</t>
  </si>
  <si>
    <t>Emili integrates formative and summative assessment to track her students' progress and ensure her students are making progress toward learning goals.</t>
  </si>
  <si>
    <t>Emili understands the importance of using data to plan for instruction, evaluate teaching strategies, and continue to identify students\'s learning needs and strengths.</t>
  </si>
  <si>
    <t>Emili maintains a positive and pleasant learning environment at all times.  She provides opportunities for positive social interaction, self-motivation, and active engagement.</t>
  </si>
  <si>
    <t>Emili manages her time effectively and uses callbacks to maintain her students on task and ensure they are ready to learn.</t>
  </si>
  <si>
    <t>Emili effectively communicates with her students, parents, and teachers by fostering positive relationships and encouraging mutual respect.</t>
  </si>
  <si>
    <t>Emili uses a variety of communication techniques in her classroom to foster active inquiry, collaboration, and interaction.</t>
  </si>
  <si>
    <t>Emili acknowledges the importance of reflecting on her teaching practices to ensure professional growth. She accepts and welcomes constructive criticism.</t>
  </si>
  <si>
    <t>Mustang</t>
  </si>
  <si>
    <t>Jenna is always prepared and thorough in her planning. She bases instruction on student needs and state standards. Lesson activities are engaging and appropriate.</t>
  </si>
  <si>
    <t>Seek out opportunities within your school and the field to continue learning with veteran and novice teachers. Seek out mentors that align with what you know to be effective.</t>
  </si>
  <si>
    <t>Technology and use of curriculum is gauged based on need and effectiveness. Jenna can leverage tools available when and as needed.</t>
  </si>
  <si>
    <t>Jennas interpersonal relations with others help her to establish and utilizes the resources in the school, family, and community to maximize her impact on students.</t>
  </si>
  <si>
    <t>Jenna is proactive in looking for ways to create positive learning environments and is learning to see the connection between the environment, engagement, and behavior management.</t>
  </si>
  <si>
    <t>Jenna is highly organized and able to manage the multiple, simultaneous tasks needing to be executed in the classroom.</t>
  </si>
  <si>
    <t>Jenna is eager to continue growing in her profession. She will do a great job! I encourage her to look for opportunities to engage in the teaching community through teacher organizations, blogs, and educational associations. I've enjoyed watching her develop this semester.</t>
  </si>
  <si>
    <t>Weatherford Public Schools Burcham Elementary</t>
  </si>
  <si>
    <t>Kayleigh plans impactful learning experiences for students and works intentionally to meet the needs of all students.</t>
  </si>
  <si>
    <t>Kayleigh uses a variety of strategies that reach students needs.</t>
  </si>
  <si>
    <t>Kayleigh uses a variety of instructional strategies to meet needs of students.</t>
  </si>
  <si>
    <t>Kayleigh is very reflective and has grown as a result.  Technology is embedded when appropriate.</t>
  </si>
  <si>
    <t>Kayleigh uses a variety of resources within the classroom and is working to connect with community and families.</t>
  </si>
  <si>
    <t>Assessment is utilized appropriately to inform instruction.</t>
  </si>
  <si>
    <t>Kayleigh is working to embed best practices in her learning environment with effective classroom management strategies and connections to students.  She is learning that she mangages things while leading the students.</t>
  </si>
  <si>
    <t>Kayleight has appropriate strategies and organization of materials while adjusting to needs of students as needed.</t>
  </si>
  <si>
    <t>Kayleigh has excellent interpersonal skills that will be an asset to her classroom and future school.</t>
  </si>
  <si>
    <t>Communication is clear and effective with students and her cooperating teacher. Collaboration has been beneficial and is evident.</t>
  </si>
  <si>
    <t>Kayleigh is reflective and growth is evident.   Continued growth will occur as she gains experience.</t>
  </si>
  <si>
    <t>Deidra Ball</t>
  </si>
  <si>
    <t>Cordell, OK</t>
  </si>
  <si>
    <t>Planning is evident in your well developed and active lessons.</t>
  </si>
  <si>
    <t>Learning opportunities reflect developmentally appropriate knowledge of activities and children's needs.</t>
  </si>
  <si>
    <t>Movement and work to meet needs of students is evident within observations.</t>
  </si>
  <si>
    <t>Activities planned include many different strategies and resources including technology, peer interaction, and creative work.</t>
  </si>
  <si>
    <t>Teacher work samples show evidence of data use and reflection.</t>
  </si>
  <si>
    <t>Very positive with students.</t>
  </si>
  <si>
    <t>Great relationships developed with students and Mrs. Ball.</t>
  </si>
  <si>
    <t>Maple</t>
  </si>
  <si>
    <t>Lauren creates outstanding lesson plans that are developmentally appropriate and connected to standards.</t>
  </si>
  <si>
    <t>Lauren plans impactful learning experiences for students and works intentionally to meet the needs of all students.</t>
  </si>
  <si>
    <t>Lauren uses a variety of strategies that reach students needs.</t>
  </si>
  <si>
    <t>Lauren is very reflectively and has grown as a result. Technology is embedded as appropriate.</t>
  </si>
  <si>
    <t>Lauren utilizes her resources available to connect with others and support students.</t>
  </si>
  <si>
    <t>Assessment is used in appropriate ways to inform instruction.</t>
  </si>
  <si>
    <t>Assessment is used to identify needs and inform planning.</t>
  </si>
  <si>
    <t>Lauren is working to embed best practices and is a very positive classroom manager who engages students.</t>
  </si>
  <si>
    <t>Lauren has excellent organization skills and manages material and activities effectively.</t>
  </si>
  <si>
    <t>Lauren has excellent interpersonal skills with students and colleagues.</t>
  </si>
  <si>
    <t>Lauren is a reflective person by nature and will continue to grow as a result.</t>
  </si>
  <si>
    <t>Pre-K</t>
  </si>
  <si>
    <t>Burcham Elementary, Weatherford</t>
  </si>
  <si>
    <t>Olivia creates lesson plans that are age and developmentally appropriate. She understands the importance of providing learning opportunities that meet the needs of all students.</t>
  </si>
  <si>
    <t>Olivia provides learning opportunities that support all students' needs (intellectually, social, physical, and cultural).</t>
  </si>
  <si>
    <t>Olivia adapts instruction to ensure student success by considering individual differences and uses various approaches to learning (whole, small, individual, etc).</t>
  </si>
  <si>
    <t>Olivia engages students in active learning, collaboration, and through the use of technology.</t>
  </si>
  <si>
    <t>Olivia provides opportunities for critical thinking by using questioning techniques and allowing students to interact.</t>
  </si>
  <si>
    <t>Olivia utilizes a wide variety of resources to support student learning.</t>
  </si>
  <si>
    <t>Olivia integrates formative instruction to identify student progress.</t>
  </si>
  <si>
    <t>Olivia uses data to plan for instruction, evaluate teaching strategies, and identify learning needs and strengths.</t>
  </si>
  <si>
    <t>Olivia maintains a pleasant and positive learning environment at all times.</t>
  </si>
  <si>
    <t>Olivia manages time effectively and adjusts activities to meet the needs of all learners.</t>
  </si>
  <si>
    <t>Olivia understands the importance of communicating effectively with students, parents, colleagues, and all involved in her students' success.</t>
  </si>
  <si>
    <t>Olivia communicates efficiently with students and fosters active inquiry, collaboration, and supportive interaction.</t>
  </si>
  <si>
    <t>Olivia accepts constructive criticism and uses reflective practices to ensure professional growth.</t>
  </si>
  <si>
    <t>Gilmour/Kingfisher</t>
  </si>
  <si>
    <t>Sierra is always prepared and thorough in her planning. She bases instruction on student needs and state standards. Lesson activities are engaging and appropriate.</t>
  </si>
  <si>
    <t>Strategies are adapted and used appropriately with particular students to match the understanding and needs of the unique students and the lesson at hand.</t>
  </si>
  <si>
    <t>Technology and use of curriculum are selected based on need and effectiveness. Sierra can leverage tools available when and as needed.</t>
  </si>
  <si>
    <t>Sierra's interpersonal relations with others help her to establish and utilizes the resources in the school, family, and community to maximize her impact on students. Technology and use of curriculum is gauged based on need and effectiveness. Sierra can leverage tools available when and as needed.</t>
  </si>
  <si>
    <t>Sierra is sensitive to the unique needs of each student, allowing her to design an environment that is responsive to those needs. She is careful to listen and integrate knowledge of students into her instruction.</t>
  </si>
  <si>
    <t>Sierra is highly organized and able to manage the multiple, simultaneous tasks needing to be executed in the classroom. She is in control of the environment and can respond to varying situations with ease and composure.</t>
  </si>
  <si>
    <t>Sierra understands herself, values, and beliefs. She can articulate her needs and advocate for students with respect and understanding of others.</t>
  </si>
  <si>
    <t>Sierra is eager to continue growing in her profession. She will do a great job! I encourage her to look for opportunities to engage in the teaching community through teacher organizations, blogs, and educational associations. I've enjoyed watching her develop this semester.</t>
  </si>
  <si>
    <t>Successful in all settings.</t>
  </si>
  <si>
    <t>Success doubtful in many educational settings.</t>
  </si>
  <si>
    <t>Success doubtful in any setting.</t>
  </si>
  <si>
    <t>Successful in most settings.</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</si>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</sst>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4">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1" fontId="0" fillId="0" borderId="0" xfId="0" applyNumberFormat="1" applyFill="1" applyAlignment="1" applyProtection="1">
      <alignment horizontal="left" vertical="top"/>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view="pageLayout" topLeftCell="A98" zoomScaleNormal="100" workbookViewId="0">
      <selection activeCell="C116" sqref="C116"/>
    </sheetView>
  </sheetViews>
  <sheetFormatPr defaultColWidth="8.7109375" defaultRowHeight="13.2" x14ac:dyDescent="0.2"/>
  <cols>
    <col min="1" max="1" width="75.7109375" style="21" customWidth="1"/>
    <col min="2" max="2" width="21.28515625" style="21" customWidth="1"/>
    <col min="3" max="3" width="12.85546875" style="57" customWidth="1"/>
    <col min="4" max="4" width="12.28515625" style="21" customWidth="1"/>
    <col min="5" max="16384" width="8.7109375" style="21"/>
  </cols>
  <sheetData>
    <row r="1" spans="1:4" x14ac:dyDescent="0.25">
      <c r="A1" s="68" t="s">
        <v>60</v>
      </c>
      <c r="B1" s="69"/>
      <c r="C1" s="51" t="s">
        <v>25</v>
      </c>
      <c r="D1" s="20" t="s">
        <v>26</v>
      </c>
    </row>
    <row r="2" spans="1:4" x14ac:dyDescent="0.25">
      <c r="A2" s="70" t="s">
        <v>34</v>
      </c>
      <c r="B2" s="22" t="s">
        <v>56</v>
      </c>
      <c r="C2" s="35">
        <f>COUNTIF(Textual!$G$3:$G$288,2)</f>
        <v>11</v>
      </c>
      <c r="D2" s="23">
        <f>C2/$C$6</f>
        <v>1</v>
      </c>
    </row>
    <row r="3" spans="1:4" x14ac:dyDescent="0.25">
      <c r="A3" s="71"/>
      <c r="B3" s="22" t="s">
        <v>57</v>
      </c>
      <c r="C3" s="35">
        <f>COUNTIF(Textual!$G$3:$G$288,1)</f>
        <v>0</v>
      </c>
      <c r="D3" s="23">
        <f t="shared" ref="D3:D4" si="0">C3/$C$6</f>
        <v>0</v>
      </c>
    </row>
    <row r="4" spans="1:4" x14ac:dyDescent="0.25">
      <c r="A4" s="71"/>
      <c r="B4" s="24" t="s">
        <v>58</v>
      </c>
      <c r="C4" s="35">
        <f>COUNTIF(Textual!$G$3:$G$288,0)</f>
        <v>0</v>
      </c>
      <c r="D4" s="23">
        <f t="shared" si="0"/>
        <v>0</v>
      </c>
    </row>
    <row r="5" spans="1:4" x14ac:dyDescent="0.25">
      <c r="A5" s="25" t="s">
        <v>8</v>
      </c>
      <c r="B5" s="22" t="s">
        <v>59</v>
      </c>
      <c r="C5" s="35" t="s">
        <v>59</v>
      </c>
      <c r="D5" s="23" t="s">
        <v>59</v>
      </c>
    </row>
    <row r="6" spans="1:4" x14ac:dyDescent="0.25">
      <c r="A6" s="26">
        <f>SUM(C2*2+C3*1+C4*0)/C6</f>
        <v>2</v>
      </c>
      <c r="B6" s="27" t="s">
        <v>27</v>
      </c>
      <c r="C6" s="35">
        <f>SUM(C2:C5)</f>
        <v>11</v>
      </c>
      <c r="D6" s="23">
        <f>SUM(D2:D5)</f>
        <v>1</v>
      </c>
    </row>
    <row r="7" spans="1:4" s="31" customFormat="1" x14ac:dyDescent="0.25">
      <c r="A7" s="28"/>
      <c r="B7" s="29"/>
      <c r="C7" s="52"/>
      <c r="D7" s="30"/>
    </row>
    <row r="8" spans="1:4" x14ac:dyDescent="0.25">
      <c r="A8" s="72" t="s">
        <v>36</v>
      </c>
      <c r="B8" s="43" t="s">
        <v>56</v>
      </c>
      <c r="C8" s="35">
        <f>COUNTIF(Textual!$I$3:$I$288,2)</f>
        <v>11</v>
      </c>
      <c r="D8" s="23">
        <f>C8/$C$12</f>
        <v>1</v>
      </c>
    </row>
    <row r="9" spans="1:4" x14ac:dyDescent="0.25">
      <c r="A9" s="73"/>
      <c r="B9" s="43" t="s">
        <v>57</v>
      </c>
      <c r="C9" s="35">
        <f>COUNTIF(Textual!$I$3:$I$288,1)</f>
        <v>0</v>
      </c>
      <c r="D9" s="23">
        <f t="shared" ref="D9:D10" si="1">C9/$C$12</f>
        <v>0</v>
      </c>
    </row>
    <row r="10" spans="1:4" x14ac:dyDescent="0.25">
      <c r="A10" s="74"/>
      <c r="B10" s="44" t="s">
        <v>58</v>
      </c>
      <c r="C10" s="35">
        <f>COUNTIF(Textual!$I$3:$I$288,0)</f>
        <v>0</v>
      </c>
      <c r="D10" s="23">
        <f t="shared" si="1"/>
        <v>0</v>
      </c>
    </row>
    <row r="11" spans="1:4" x14ac:dyDescent="0.25">
      <c r="A11" s="25" t="s">
        <v>8</v>
      </c>
      <c r="B11" s="22"/>
      <c r="C11" s="35"/>
      <c r="D11" s="23"/>
    </row>
    <row r="12" spans="1:4" x14ac:dyDescent="0.25">
      <c r="A12" s="26">
        <f>SUM(C8*2+C9*1+C10*0)/$C$12</f>
        <v>2</v>
      </c>
      <c r="B12" s="27" t="s">
        <v>27</v>
      </c>
      <c r="C12" s="35">
        <f>SUM(C8:C11)</f>
        <v>11</v>
      </c>
      <c r="D12" s="23">
        <f>SUM(D8:D11)</f>
        <v>1</v>
      </c>
    </row>
    <row r="13" spans="1:4" s="31" customFormat="1" x14ac:dyDescent="0.25">
      <c r="A13" s="28"/>
      <c r="B13" s="29"/>
      <c r="C13" s="52"/>
      <c r="D13" s="30"/>
    </row>
    <row r="14" spans="1:4" x14ac:dyDescent="0.25">
      <c r="A14" s="75" t="s">
        <v>37</v>
      </c>
      <c r="B14" s="43" t="s">
        <v>56</v>
      </c>
      <c r="C14" s="53">
        <f>COUNTIF(Textual!$K$3:$K$288,2)</f>
        <v>11</v>
      </c>
      <c r="D14" s="32">
        <f>C14/$C$18</f>
        <v>1</v>
      </c>
    </row>
    <row r="15" spans="1:4" x14ac:dyDescent="0.25">
      <c r="A15" s="76"/>
      <c r="B15" s="43" t="s">
        <v>57</v>
      </c>
      <c r="C15" s="53">
        <f>COUNTIF(Textual!$K$3:$K$288,1)</f>
        <v>0</v>
      </c>
      <c r="D15" s="32">
        <f t="shared" ref="D15:D16" si="2">C15/$C$18</f>
        <v>0</v>
      </c>
    </row>
    <row r="16" spans="1:4" x14ac:dyDescent="0.25">
      <c r="A16" s="77"/>
      <c r="B16" s="44" t="s">
        <v>58</v>
      </c>
      <c r="C16" s="53">
        <f>COUNTIF(Textual!$K$3:$K$288,0)</f>
        <v>0</v>
      </c>
      <c r="D16" s="32">
        <f t="shared" si="2"/>
        <v>0</v>
      </c>
    </row>
    <row r="17" spans="1:4" x14ac:dyDescent="0.25">
      <c r="A17" s="25" t="s">
        <v>8</v>
      </c>
      <c r="B17" s="22"/>
      <c r="C17" s="53"/>
      <c r="D17" s="32"/>
    </row>
    <row r="18" spans="1:4" x14ac:dyDescent="0.25">
      <c r="A18" s="26">
        <f>SUM(C14*2+C15*1+C16*0)/$C$18</f>
        <v>2</v>
      </c>
      <c r="B18" s="33" t="s">
        <v>27</v>
      </c>
      <c r="C18" s="53">
        <f>SUM(C14:C17)</f>
        <v>11</v>
      </c>
      <c r="D18" s="32">
        <f>SUM(D14:D17)</f>
        <v>1</v>
      </c>
    </row>
    <row r="19" spans="1:4" s="31" customFormat="1" x14ac:dyDescent="0.25">
      <c r="A19" s="28"/>
      <c r="B19" s="29"/>
      <c r="C19" s="52"/>
      <c r="D19" s="30"/>
    </row>
    <row r="20" spans="1:4" x14ac:dyDescent="0.25">
      <c r="A20" s="63" t="s">
        <v>38</v>
      </c>
      <c r="B20" s="43" t="s">
        <v>56</v>
      </c>
      <c r="C20" s="35">
        <f>COUNTIF(Textual!$M$3:$M$288,2)</f>
        <v>10</v>
      </c>
      <c r="D20" s="23">
        <f>C20/$C$24</f>
        <v>0.90909090909090906</v>
      </c>
    </row>
    <row r="21" spans="1:4" x14ac:dyDescent="0.25">
      <c r="A21" s="64"/>
      <c r="B21" s="43" t="s">
        <v>57</v>
      </c>
      <c r="C21" s="35">
        <f>COUNTIF(Textual!$M$3:$M$288,1)</f>
        <v>1</v>
      </c>
      <c r="D21" s="23">
        <f t="shared" ref="D21:D22" si="3">C21/$C$24</f>
        <v>9.0909090909090912E-2</v>
      </c>
    </row>
    <row r="22" spans="1:4" x14ac:dyDescent="0.25">
      <c r="A22" s="65"/>
      <c r="B22" s="44" t="s">
        <v>58</v>
      </c>
      <c r="C22" s="35">
        <f>COUNTIF(Textual!$M$3:$M$288,0)</f>
        <v>0</v>
      </c>
      <c r="D22" s="23">
        <f t="shared" si="3"/>
        <v>0</v>
      </c>
    </row>
    <row r="23" spans="1:4" x14ac:dyDescent="0.25">
      <c r="A23" s="25" t="s">
        <v>8</v>
      </c>
      <c r="B23" s="22"/>
      <c r="C23" s="35"/>
      <c r="D23" s="23"/>
    </row>
    <row r="24" spans="1:4" x14ac:dyDescent="0.25">
      <c r="A24" s="26">
        <f>SUM(C20*2+C21*1+C22*0)/$C$24</f>
        <v>1.9090909090909092</v>
      </c>
      <c r="B24" s="34" t="s">
        <v>27</v>
      </c>
      <c r="C24" s="35">
        <f>SUM(C20:C23)</f>
        <v>11</v>
      </c>
      <c r="D24" s="23">
        <f>SUM(D20:D23)</f>
        <v>1</v>
      </c>
    </row>
    <row r="25" spans="1:4" s="31" customFormat="1" x14ac:dyDescent="0.25">
      <c r="A25" s="28"/>
      <c r="B25" s="29"/>
      <c r="C25" s="52"/>
      <c r="D25" s="30"/>
    </row>
    <row r="26" spans="1:4" x14ac:dyDescent="0.25">
      <c r="A26" s="63" t="s">
        <v>39</v>
      </c>
      <c r="B26" s="43" t="s">
        <v>56</v>
      </c>
      <c r="C26" s="35">
        <f>COUNTIF(Textual!$O$3:$O$288,2)</f>
        <v>11</v>
      </c>
      <c r="D26" s="23">
        <f>C26/$C$30</f>
        <v>1</v>
      </c>
    </row>
    <row r="27" spans="1:4" x14ac:dyDescent="0.25">
      <c r="A27" s="64"/>
      <c r="B27" s="43" t="s">
        <v>57</v>
      </c>
      <c r="C27" s="35">
        <f>COUNTIF(Textual!$O$3:$O$288,1)</f>
        <v>0</v>
      </c>
      <c r="D27" s="23">
        <f>C27/$C$30</f>
        <v>0</v>
      </c>
    </row>
    <row r="28" spans="1:4" x14ac:dyDescent="0.25">
      <c r="A28" s="65"/>
      <c r="B28" s="44" t="s">
        <v>58</v>
      </c>
      <c r="C28" s="35">
        <f>COUNTIF(Textual!$O$3:$O$288,0)</f>
        <v>0</v>
      </c>
      <c r="D28" s="23">
        <f>C28/$C$30</f>
        <v>0</v>
      </c>
    </row>
    <row r="29" spans="1:4" x14ac:dyDescent="0.25">
      <c r="A29" s="25" t="s">
        <v>8</v>
      </c>
      <c r="B29" s="22"/>
      <c r="C29" s="35"/>
      <c r="D29" s="23"/>
    </row>
    <row r="30" spans="1:4" x14ac:dyDescent="0.25">
      <c r="A30" s="26">
        <f>SUM(C26*2+C27*1+C28*0)/$C$30</f>
        <v>2</v>
      </c>
      <c r="B30" s="34" t="s">
        <v>27</v>
      </c>
      <c r="C30" s="35">
        <f>SUM(C26:C29)</f>
        <v>11</v>
      </c>
      <c r="D30" s="23">
        <f>SUM(D26:D29)</f>
        <v>1</v>
      </c>
    </row>
    <row r="31" spans="1:4" x14ac:dyDescent="0.25">
      <c r="A31" s="28"/>
      <c r="B31" s="29"/>
      <c r="C31" s="35"/>
      <c r="D31" s="23"/>
    </row>
    <row r="32" spans="1:4" x14ac:dyDescent="0.25">
      <c r="A32" s="63" t="s">
        <v>40</v>
      </c>
      <c r="B32" s="47" t="s">
        <v>56</v>
      </c>
      <c r="C32" s="35">
        <f>COUNTIF(Textual!$Q$3:$Q$288,2)</f>
        <v>8</v>
      </c>
      <c r="D32" s="23">
        <f>C32/$C$43</f>
        <v>0.72727272727272729</v>
      </c>
    </row>
    <row r="33" spans="1:4" x14ac:dyDescent="0.25">
      <c r="A33" s="64"/>
      <c r="B33" s="47" t="s">
        <v>57</v>
      </c>
      <c r="C33" s="35">
        <f>COUNTIF(Textual!$Q$3:$Q$288,1)</f>
        <v>3</v>
      </c>
      <c r="D33" s="23">
        <f>C33/$C$43</f>
        <v>0.27272727272727271</v>
      </c>
    </row>
    <row r="34" spans="1:4" x14ac:dyDescent="0.25">
      <c r="A34" s="65"/>
      <c r="B34" s="46" t="s">
        <v>58</v>
      </c>
      <c r="C34" s="35">
        <f>COUNTIF(Textual!$Q$3:$Q$288,0)</f>
        <v>0</v>
      </c>
      <c r="D34" s="23">
        <f>C34/$C$43</f>
        <v>0</v>
      </c>
    </row>
    <row r="35" spans="1:4" x14ac:dyDescent="0.25">
      <c r="A35" s="25" t="s">
        <v>8</v>
      </c>
      <c r="B35" s="47"/>
      <c r="C35" s="35"/>
      <c r="D35" s="23"/>
    </row>
    <row r="36" spans="1:4" x14ac:dyDescent="0.25">
      <c r="A36" s="26">
        <f>SUM(C32*2+C33*1+C34*0)/$C$43</f>
        <v>1.7272727272727273</v>
      </c>
      <c r="B36" s="34" t="s">
        <v>27</v>
      </c>
      <c r="C36" s="35">
        <f>SUM(C32:C35)</f>
        <v>11</v>
      </c>
      <c r="D36" s="23">
        <f>SUM(D32:D35)</f>
        <v>1</v>
      </c>
    </row>
    <row r="37" spans="1:4" s="31" customFormat="1" x14ac:dyDescent="0.25">
      <c r="A37" s="28"/>
      <c r="B37" s="29"/>
      <c r="C37" s="52"/>
      <c r="D37" s="30"/>
    </row>
    <row r="38" spans="1:4" s="31" customFormat="1" x14ac:dyDescent="0.25">
      <c r="A38" s="28"/>
      <c r="B38" s="29"/>
      <c r="C38" s="52"/>
      <c r="D38" s="30"/>
    </row>
    <row r="39" spans="1:4" x14ac:dyDescent="0.25">
      <c r="A39" s="63" t="s">
        <v>41</v>
      </c>
      <c r="B39" s="43" t="s">
        <v>56</v>
      </c>
      <c r="C39" s="35">
        <f>COUNTIF(Textual!$S$3:$S$288,2)</f>
        <v>9</v>
      </c>
      <c r="D39" s="23">
        <f>C39/$C$43</f>
        <v>0.81818181818181823</v>
      </c>
    </row>
    <row r="40" spans="1:4" x14ac:dyDescent="0.25">
      <c r="A40" s="64"/>
      <c r="B40" s="43" t="s">
        <v>57</v>
      </c>
      <c r="C40" s="35">
        <f>COUNTIF(Textual!$S$3:$S$288,1)</f>
        <v>2</v>
      </c>
      <c r="D40" s="23">
        <f>C40/$C$43</f>
        <v>0.18181818181818182</v>
      </c>
    </row>
    <row r="41" spans="1:4" x14ac:dyDescent="0.25">
      <c r="A41" s="65"/>
      <c r="B41" s="44" t="s">
        <v>58</v>
      </c>
      <c r="C41" s="35">
        <f>COUNTIF(Textual!$S$3:$S$288,0)</f>
        <v>0</v>
      </c>
      <c r="D41" s="23">
        <f>C41/$C$43</f>
        <v>0</v>
      </c>
    </row>
    <row r="42" spans="1:4" x14ac:dyDescent="0.25">
      <c r="A42" s="25" t="s">
        <v>8</v>
      </c>
      <c r="B42" s="22"/>
      <c r="C42" s="35"/>
      <c r="D42" s="23"/>
    </row>
    <row r="43" spans="1:4" x14ac:dyDescent="0.25">
      <c r="A43" s="26">
        <f>SUM(C39*2+C40*1+C41*0)/$C$43</f>
        <v>1.8181818181818181</v>
      </c>
      <c r="B43" s="34" t="s">
        <v>27</v>
      </c>
      <c r="C43" s="35">
        <f>SUM(C39:C42)</f>
        <v>11</v>
      </c>
      <c r="D43" s="23">
        <f>SUM(D39:D42)</f>
        <v>1</v>
      </c>
    </row>
    <row r="44" spans="1:4" s="31" customFormat="1" x14ac:dyDescent="0.25">
      <c r="A44" s="28"/>
      <c r="B44" s="29"/>
      <c r="C44" s="52"/>
      <c r="D44" s="30"/>
    </row>
    <row r="45" spans="1:4" x14ac:dyDescent="0.25">
      <c r="A45" s="63" t="s">
        <v>42</v>
      </c>
      <c r="B45" s="43" t="s">
        <v>56</v>
      </c>
      <c r="C45" s="35">
        <f>COUNTIF(Textual!$U$3:$U$288,2)</f>
        <v>10</v>
      </c>
      <c r="D45" s="23">
        <f>C45/$C$49</f>
        <v>0.90909090909090906</v>
      </c>
    </row>
    <row r="46" spans="1:4" x14ac:dyDescent="0.25">
      <c r="A46" s="64"/>
      <c r="B46" s="43" t="s">
        <v>57</v>
      </c>
      <c r="C46" s="35">
        <f>COUNTIF(Textual!$U$3:$U$288,1)</f>
        <v>1</v>
      </c>
      <c r="D46" s="23">
        <f t="shared" ref="D46:D47" si="4">C46/$C$49</f>
        <v>9.0909090909090912E-2</v>
      </c>
    </row>
    <row r="47" spans="1:4" x14ac:dyDescent="0.25">
      <c r="A47" s="65"/>
      <c r="B47" s="44" t="s">
        <v>58</v>
      </c>
      <c r="C47" s="35">
        <f>COUNTIF(Textual!$U$3:$U$288,0)</f>
        <v>0</v>
      </c>
      <c r="D47" s="23">
        <f t="shared" si="4"/>
        <v>0</v>
      </c>
    </row>
    <row r="48" spans="1:4" x14ac:dyDescent="0.25">
      <c r="A48" s="25" t="s">
        <v>8</v>
      </c>
      <c r="B48" s="22"/>
      <c r="C48" s="35"/>
      <c r="D48" s="23"/>
    </row>
    <row r="49" spans="1:4" x14ac:dyDescent="0.25">
      <c r="A49" s="26">
        <f>SUM(C45*2+C46*1+C47*0)/$C$49</f>
        <v>1.9090909090909092</v>
      </c>
      <c r="B49" s="34" t="s">
        <v>27</v>
      </c>
      <c r="C49" s="35">
        <f>SUM(C45:C48)</f>
        <v>11</v>
      </c>
      <c r="D49" s="23">
        <f>SUM(D45:D48)</f>
        <v>1</v>
      </c>
    </row>
    <row r="50" spans="1:4" x14ac:dyDescent="0.25">
      <c r="A50" s="28"/>
      <c r="B50" s="29"/>
      <c r="C50" s="52"/>
      <c r="D50" s="30"/>
    </row>
    <row r="51" spans="1:4" x14ac:dyDescent="0.25">
      <c r="A51" s="66" t="s">
        <v>28</v>
      </c>
      <c r="B51" s="67"/>
      <c r="C51" s="83">
        <f>AVERAGE(A49,A43,A30,A24,A18,A12,A6)</f>
        <v>1.948051948051948</v>
      </c>
      <c r="D51" s="84"/>
    </row>
    <row r="52" spans="1:4" s="31" customFormat="1" x14ac:dyDescent="0.25">
      <c r="A52" s="28"/>
      <c r="B52" s="29"/>
      <c r="C52" s="52"/>
      <c r="D52" s="30"/>
    </row>
    <row r="53" spans="1:4" s="31" customFormat="1" x14ac:dyDescent="0.25">
      <c r="A53" s="68" t="s">
        <v>48</v>
      </c>
      <c r="B53" s="69"/>
      <c r="C53" s="51" t="s">
        <v>25</v>
      </c>
      <c r="D53" s="20" t="s">
        <v>26</v>
      </c>
    </row>
    <row r="54" spans="1:4" x14ac:dyDescent="0.25">
      <c r="A54" s="63" t="s">
        <v>43</v>
      </c>
      <c r="B54" s="43" t="s">
        <v>56</v>
      </c>
      <c r="C54" s="35">
        <f>COUNTIF(Textual!$W$3:$W$288,2)</f>
        <v>10</v>
      </c>
      <c r="D54" s="23">
        <f>C54/$C$58</f>
        <v>0.90909090909090906</v>
      </c>
    </row>
    <row r="55" spans="1:4" x14ac:dyDescent="0.25">
      <c r="A55" s="64"/>
      <c r="B55" s="43" t="s">
        <v>57</v>
      </c>
      <c r="C55" s="35">
        <f>COUNTIF(Textual!$W$3:$W$288,1)</f>
        <v>1</v>
      </c>
      <c r="D55" s="23">
        <f t="shared" ref="D55:D56" si="5">C55/$C$58</f>
        <v>9.0909090909090912E-2</v>
      </c>
    </row>
    <row r="56" spans="1:4" x14ac:dyDescent="0.25">
      <c r="A56" s="65"/>
      <c r="B56" s="44" t="s">
        <v>58</v>
      </c>
      <c r="C56" s="35">
        <f>COUNTIF(Textual!$W$3:$W$288,0)</f>
        <v>0</v>
      </c>
      <c r="D56" s="23">
        <f t="shared" si="5"/>
        <v>0</v>
      </c>
    </row>
    <row r="57" spans="1:4" x14ac:dyDescent="0.25">
      <c r="A57" s="25" t="s">
        <v>8</v>
      </c>
      <c r="B57" s="22"/>
      <c r="C57" s="35"/>
      <c r="D57" s="23"/>
    </row>
    <row r="58" spans="1:4" x14ac:dyDescent="0.25">
      <c r="A58" s="26">
        <f>SUM(C54*2+C55*1+C56*0)/$C$58</f>
        <v>1.9090909090909092</v>
      </c>
      <c r="B58" s="34" t="s">
        <v>27</v>
      </c>
      <c r="C58" s="35">
        <f>SUM(C54:C57)</f>
        <v>11</v>
      </c>
      <c r="D58" s="23">
        <f>SUM(D54:D57)</f>
        <v>1</v>
      </c>
    </row>
    <row r="59" spans="1:4" s="31" customFormat="1" x14ac:dyDescent="0.25">
      <c r="A59" s="28"/>
      <c r="B59" s="29"/>
      <c r="C59" s="52"/>
      <c r="D59" s="30"/>
    </row>
    <row r="60" spans="1:4" x14ac:dyDescent="0.25">
      <c r="A60" s="63" t="s">
        <v>45</v>
      </c>
      <c r="B60" s="43" t="s">
        <v>56</v>
      </c>
      <c r="C60" s="35">
        <f>COUNTIF(Textual!$Y$3:$Y$288,2)</f>
        <v>10</v>
      </c>
      <c r="D60" s="23">
        <f>C60/$C$64</f>
        <v>0.90909090909090906</v>
      </c>
    </row>
    <row r="61" spans="1:4" x14ac:dyDescent="0.25">
      <c r="A61" s="64"/>
      <c r="B61" s="43" t="s">
        <v>57</v>
      </c>
      <c r="C61" s="35">
        <f>COUNTIF(Textual!$Y$3:$Y$288,1)</f>
        <v>1</v>
      </c>
      <c r="D61" s="23">
        <f t="shared" ref="D61:D62" si="6">C61/$C$64</f>
        <v>9.0909090909090912E-2</v>
      </c>
    </row>
    <row r="62" spans="1:4" x14ac:dyDescent="0.25">
      <c r="A62" s="65"/>
      <c r="B62" s="44" t="s">
        <v>58</v>
      </c>
      <c r="C62" s="35">
        <f>COUNTIF(Textual!$Y$3:$Y$288,0)</f>
        <v>0</v>
      </c>
      <c r="D62" s="23">
        <f t="shared" si="6"/>
        <v>0</v>
      </c>
    </row>
    <row r="63" spans="1:4" x14ac:dyDescent="0.25">
      <c r="A63" s="25" t="s">
        <v>8</v>
      </c>
      <c r="B63" s="22"/>
      <c r="C63" s="35"/>
      <c r="D63" s="23"/>
    </row>
    <row r="64" spans="1:4" x14ac:dyDescent="0.25">
      <c r="A64" s="26">
        <f>SUM(C60*2+C61*1+C62*0)/$C$64</f>
        <v>1.9090909090909092</v>
      </c>
      <c r="B64" s="34" t="s">
        <v>27</v>
      </c>
      <c r="C64" s="35">
        <f>SUM(C60:C63)</f>
        <v>11</v>
      </c>
      <c r="D64" s="23">
        <f>SUM(D60:D63)</f>
        <v>1</v>
      </c>
    </row>
    <row r="65" spans="1:4" s="31" customFormat="1" x14ac:dyDescent="0.25">
      <c r="A65" s="28"/>
      <c r="B65" s="29"/>
      <c r="C65" s="52"/>
      <c r="D65" s="30"/>
    </row>
    <row r="66" spans="1:4" s="31" customFormat="1" x14ac:dyDescent="0.25">
      <c r="A66" s="66" t="s">
        <v>61</v>
      </c>
      <c r="B66" s="67"/>
      <c r="C66" s="83">
        <f>AVERAGE(A64,A58)</f>
        <v>1.9090909090909092</v>
      </c>
      <c r="D66" s="84"/>
    </row>
    <row r="67" spans="1:4" s="31" customFormat="1" x14ac:dyDescent="0.25">
      <c r="A67" s="28"/>
      <c r="B67" s="29"/>
      <c r="C67" s="52"/>
      <c r="D67" s="30"/>
    </row>
    <row r="68" spans="1:4" s="31" customFormat="1" x14ac:dyDescent="0.25">
      <c r="A68" s="28"/>
      <c r="B68" s="29"/>
      <c r="C68" s="52"/>
      <c r="D68" s="30"/>
    </row>
    <row r="69" spans="1:4" s="31" customFormat="1" x14ac:dyDescent="0.25">
      <c r="A69" s="68" t="s">
        <v>32</v>
      </c>
      <c r="B69" s="69"/>
      <c r="C69" s="51" t="s">
        <v>25</v>
      </c>
      <c r="D69" s="20" t="s">
        <v>26</v>
      </c>
    </row>
    <row r="70" spans="1:4" x14ac:dyDescent="0.25">
      <c r="A70" s="63" t="s">
        <v>44</v>
      </c>
      <c r="B70" s="43" t="s">
        <v>56</v>
      </c>
      <c r="C70" s="35">
        <f>COUNTIF(Textual!$AA$3:$AA$288,2)</f>
        <v>11</v>
      </c>
      <c r="D70" s="23">
        <f>C70/$C$74</f>
        <v>1</v>
      </c>
    </row>
    <row r="71" spans="1:4" x14ac:dyDescent="0.25">
      <c r="A71" s="64"/>
      <c r="B71" s="43" t="s">
        <v>57</v>
      </c>
      <c r="C71" s="35">
        <f>COUNTIF(Textual!$AA$3:$AA$288,1)</f>
        <v>0</v>
      </c>
      <c r="D71" s="23">
        <f>C71/$C$74</f>
        <v>0</v>
      </c>
    </row>
    <row r="72" spans="1:4" x14ac:dyDescent="0.25">
      <c r="A72" s="65"/>
      <c r="B72" s="44" t="s">
        <v>58</v>
      </c>
      <c r="C72" s="35">
        <f>COUNTIF(Textual!$AA$3:$AA$288,0)</f>
        <v>0</v>
      </c>
      <c r="D72" s="23">
        <f>C72/$C$74</f>
        <v>0</v>
      </c>
    </row>
    <row r="73" spans="1:4" x14ac:dyDescent="0.25">
      <c r="A73" s="25" t="s">
        <v>8</v>
      </c>
      <c r="B73" s="22"/>
      <c r="C73" s="35"/>
      <c r="D73" s="23"/>
    </row>
    <row r="74" spans="1:4" x14ac:dyDescent="0.25">
      <c r="A74" s="26">
        <f>SUM(C70*2+C71*1+C72*0)/$C$74</f>
        <v>2</v>
      </c>
      <c r="B74" s="34" t="s">
        <v>27</v>
      </c>
      <c r="C74" s="35">
        <f>SUM(C70:C73)</f>
        <v>11</v>
      </c>
      <c r="D74" s="23">
        <f>SUM(D70:D73)</f>
        <v>1</v>
      </c>
    </row>
    <row r="75" spans="1:4" x14ac:dyDescent="0.25">
      <c r="A75" s="28"/>
      <c r="B75" s="29"/>
      <c r="C75" s="52"/>
      <c r="D75" s="30"/>
    </row>
    <row r="76" spans="1:4" x14ac:dyDescent="0.25">
      <c r="A76" s="66" t="s">
        <v>29</v>
      </c>
      <c r="B76" s="67"/>
      <c r="C76" s="83">
        <f>AVERAGE(A74)</f>
        <v>2</v>
      </c>
      <c r="D76" s="84"/>
    </row>
    <row r="77" spans="1:4" x14ac:dyDescent="0.25">
      <c r="A77" s="28"/>
      <c r="B77" s="29"/>
      <c r="C77" s="52"/>
      <c r="D77" s="30"/>
    </row>
    <row r="78" spans="1:4" s="31" customFormat="1" x14ac:dyDescent="0.25">
      <c r="A78" s="68" t="s">
        <v>55</v>
      </c>
      <c r="B78" s="69"/>
      <c r="C78" s="51" t="s">
        <v>25</v>
      </c>
      <c r="D78" s="20" t="s">
        <v>26</v>
      </c>
    </row>
    <row r="79" spans="1:4" x14ac:dyDescent="0.25">
      <c r="A79" s="63" t="s">
        <v>46</v>
      </c>
      <c r="B79" s="43" t="s">
        <v>56</v>
      </c>
      <c r="C79" s="35">
        <f>COUNTIF(Textual!$AC$3:$AC$288,2)</f>
        <v>10</v>
      </c>
      <c r="D79" s="23">
        <f>C79/$C$83</f>
        <v>0.90909090909090906</v>
      </c>
    </row>
    <row r="80" spans="1:4" x14ac:dyDescent="0.25">
      <c r="A80" s="64"/>
      <c r="B80" s="43" t="s">
        <v>57</v>
      </c>
      <c r="C80" s="35">
        <f>COUNTIF(Textual!$AC$3:$AC$288,1)</f>
        <v>1</v>
      </c>
      <c r="D80" s="23">
        <f>C80/$C$83</f>
        <v>9.0909090909090912E-2</v>
      </c>
    </row>
    <row r="81" spans="1:4" x14ac:dyDescent="0.25">
      <c r="A81" s="65"/>
      <c r="B81" s="44" t="s">
        <v>58</v>
      </c>
      <c r="C81" s="35">
        <f>COUNTIF(Textual!$AC$3:$AC$288,0)</f>
        <v>0</v>
      </c>
      <c r="D81" s="23">
        <f>C81/$C$83</f>
        <v>0</v>
      </c>
    </row>
    <row r="82" spans="1:4" x14ac:dyDescent="0.25">
      <c r="A82" s="25" t="s">
        <v>8</v>
      </c>
      <c r="B82" s="22"/>
      <c r="C82" s="35"/>
      <c r="D82" s="23"/>
    </row>
    <row r="83" spans="1:4" x14ac:dyDescent="0.25">
      <c r="A83" s="26">
        <f>SUM(C79*2+C80*1+C81*0)/$C$83</f>
        <v>1.9090909090909092</v>
      </c>
      <c r="B83" s="34" t="s">
        <v>27</v>
      </c>
      <c r="C83" s="35">
        <f>SUM(C79:C82)</f>
        <v>11</v>
      </c>
      <c r="D83" s="23">
        <f>SUM(D79:D82)</f>
        <v>1</v>
      </c>
    </row>
    <row r="84" spans="1:4" s="31" customFormat="1" x14ac:dyDescent="0.25">
      <c r="A84" s="28"/>
      <c r="B84" s="29"/>
      <c r="C84" s="52"/>
      <c r="D84" s="30"/>
    </row>
    <row r="85" spans="1:4" x14ac:dyDescent="0.25">
      <c r="A85" s="63" t="s">
        <v>47</v>
      </c>
      <c r="B85" s="43" t="s">
        <v>56</v>
      </c>
      <c r="C85" s="35">
        <f>COUNTIF(Textual!$AE$3:$AE$288,2)</f>
        <v>11</v>
      </c>
      <c r="D85" s="23">
        <f>C85/$C$89</f>
        <v>1</v>
      </c>
    </row>
    <row r="86" spans="1:4" x14ac:dyDescent="0.25">
      <c r="A86" s="64"/>
      <c r="B86" s="43" t="s">
        <v>57</v>
      </c>
      <c r="C86" s="35">
        <f>COUNTIF(Textual!$AE$3:$AE$288,1)</f>
        <v>0</v>
      </c>
      <c r="D86" s="23">
        <f>C86/$C$89</f>
        <v>0</v>
      </c>
    </row>
    <row r="87" spans="1:4" x14ac:dyDescent="0.25">
      <c r="A87" s="65"/>
      <c r="B87" s="44" t="s">
        <v>58</v>
      </c>
      <c r="C87" s="35">
        <f>COUNTIF(Textual!$AE$3:$AE$288,0)</f>
        <v>0</v>
      </c>
      <c r="D87" s="23">
        <f>C87/$C$89</f>
        <v>0</v>
      </c>
    </row>
    <row r="88" spans="1:4" x14ac:dyDescent="0.25">
      <c r="A88" s="25" t="s">
        <v>8</v>
      </c>
      <c r="B88" s="22"/>
      <c r="C88" s="35"/>
      <c r="D88" s="23"/>
    </row>
    <row r="89" spans="1:4" x14ac:dyDescent="0.25">
      <c r="A89" s="26">
        <f>SUM(C85*2+C86*1+C87*0)/$C$89</f>
        <v>2</v>
      </c>
      <c r="B89" s="34" t="s">
        <v>27</v>
      </c>
      <c r="C89" s="35">
        <f>SUM(C85:C88)</f>
        <v>11</v>
      </c>
      <c r="D89" s="23">
        <f>SUM(D85:D88)</f>
        <v>1</v>
      </c>
    </row>
    <row r="90" spans="1:4" s="31" customFormat="1" x14ac:dyDescent="0.25">
      <c r="A90" s="28"/>
      <c r="B90" s="29"/>
      <c r="C90" s="52"/>
      <c r="D90" s="30"/>
    </row>
    <row r="91" spans="1:4" s="31" customFormat="1" x14ac:dyDescent="0.25">
      <c r="A91" s="66" t="s">
        <v>30</v>
      </c>
      <c r="B91" s="67"/>
      <c r="C91" s="83">
        <f>AVERAGE(A89,A83)</f>
        <v>1.9545454545454546</v>
      </c>
      <c r="D91" s="84"/>
    </row>
    <row r="92" spans="1:4" x14ac:dyDescent="0.25">
      <c r="A92" s="28"/>
      <c r="B92" s="29"/>
      <c r="C92" s="52"/>
      <c r="D92" s="30"/>
    </row>
    <row r="93" spans="1:4" s="31" customFormat="1" x14ac:dyDescent="0.25">
      <c r="A93" s="36" t="s">
        <v>63</v>
      </c>
      <c r="B93" s="29"/>
      <c r="C93" s="89">
        <f>SUM(A89,A83,A74,A64,A58,A49,A43,A36,A30,A24,A18,A12,A6)</f>
        <v>25.09090909090909</v>
      </c>
      <c r="D93" s="89"/>
    </row>
    <row r="94" spans="1:4" s="31" customFormat="1" x14ac:dyDescent="0.25">
      <c r="A94" s="36" t="s">
        <v>10</v>
      </c>
      <c r="B94" s="29"/>
      <c r="C94" s="52"/>
      <c r="D94" s="30"/>
    </row>
    <row r="95" spans="1:4" s="31" customFormat="1" ht="27" customHeight="1" x14ac:dyDescent="0.25">
      <c r="A95" s="79" t="s">
        <v>0</v>
      </c>
      <c r="B95" s="80"/>
      <c r="C95" s="54" t="s">
        <v>25</v>
      </c>
      <c r="D95" s="20" t="s">
        <v>26</v>
      </c>
    </row>
    <row r="96" spans="1:4" x14ac:dyDescent="0.25">
      <c r="A96" s="87" t="s">
        <v>191</v>
      </c>
      <c r="B96" s="88"/>
      <c r="C96" s="35">
        <f>COUNTIF(Numerical!$Y$3:$Y$25,"Successful in all settings.")</f>
        <v>10</v>
      </c>
      <c r="D96" s="23">
        <f>C96/$C$100</f>
        <v>0.90909090909090906</v>
      </c>
    </row>
    <row r="97" spans="1:4" x14ac:dyDescent="0.25">
      <c r="A97" s="81" t="s">
        <v>194</v>
      </c>
      <c r="B97" s="82"/>
      <c r="C97" s="35">
        <f>COUNTIF(Numerical!$Y$3:$Y$25,"Successful in most settings.")</f>
        <v>1</v>
      </c>
      <c r="D97" s="23">
        <f>C97/$C$100</f>
        <v>9.0909090909090912E-2</v>
      </c>
    </row>
    <row r="98" spans="1:4" x14ac:dyDescent="0.25">
      <c r="A98" s="78" t="s">
        <v>192</v>
      </c>
      <c r="B98" s="71"/>
      <c r="C98" s="35">
        <f>COUNTIF(Numerical!$Y$3:$Y$25,"Success doubtful in many educational settings.")</f>
        <v>0</v>
      </c>
      <c r="D98" s="23">
        <f>C98/$C$100</f>
        <v>0</v>
      </c>
    </row>
    <row r="99" spans="1:4" x14ac:dyDescent="0.25">
      <c r="A99" s="78" t="s">
        <v>193</v>
      </c>
      <c r="B99" s="67"/>
      <c r="C99" s="35">
        <f>COUNTIF(Numerical!$Y$3:$Y$25,"Success doubtful in any setting.")</f>
        <v>0</v>
      </c>
      <c r="D99" s="23">
        <f>C99/$C$100</f>
        <v>0</v>
      </c>
    </row>
    <row r="100" spans="1:4" x14ac:dyDescent="0.25">
      <c r="A100" s="28"/>
      <c r="B100" s="38" t="s">
        <v>27</v>
      </c>
      <c r="C100" s="35">
        <f>SUM(C96:C99)</f>
        <v>11</v>
      </c>
      <c r="D100" s="23">
        <f>SUM(D96:D99)</f>
        <v>1</v>
      </c>
    </row>
    <row r="101" spans="1:4" x14ac:dyDescent="0.25">
      <c r="A101" s="28"/>
      <c r="B101" s="39" t="s">
        <v>8</v>
      </c>
      <c r="C101" s="83">
        <f>SUM(C96*4+C97*3+C98*2+C99*1)/C100</f>
        <v>3.9090909090909092</v>
      </c>
      <c r="D101" s="84"/>
    </row>
    <row r="102" spans="1:4" x14ac:dyDescent="0.25">
      <c r="A102" s="28"/>
      <c r="B102" s="40"/>
      <c r="C102" s="55"/>
      <c r="D102" s="41"/>
    </row>
    <row r="103" spans="1:4" s="31" customFormat="1" x14ac:dyDescent="0.25">
      <c r="A103" s="79" t="s">
        <v>1</v>
      </c>
      <c r="B103" s="80"/>
      <c r="C103" s="56" t="s">
        <v>25</v>
      </c>
      <c r="D103" s="37" t="s">
        <v>26</v>
      </c>
    </row>
    <row r="104" spans="1:4" x14ac:dyDescent="0.25">
      <c r="A104" s="78" t="s">
        <v>195</v>
      </c>
      <c r="B104" s="71"/>
      <c r="C104" s="35">
        <f>COUNTIF(Numerical!$Z$3:$Z$25,"Recommend without reservation.")</f>
        <v>11</v>
      </c>
      <c r="D104" s="23">
        <f>C104/$C$108</f>
        <v>1</v>
      </c>
    </row>
    <row r="105" spans="1:4" x14ac:dyDescent="0.25">
      <c r="A105" s="78" t="s">
        <v>196</v>
      </c>
      <c r="B105" s="71"/>
      <c r="C105" s="35">
        <f>COUNTIF(Numerical!$Z$3:$Z$25,"Would recommend with minor reservations.")</f>
        <v>0</v>
      </c>
      <c r="D105" s="23">
        <f>C105/$C$108</f>
        <v>0</v>
      </c>
    </row>
    <row r="106" spans="1:4" x14ac:dyDescent="0.25">
      <c r="A106" s="78" t="s">
        <v>197</v>
      </c>
      <c r="B106" s="71"/>
      <c r="C106" s="35">
        <f>COUNTIF(Numerical!$Z$3:$Z$25,"Recommendations limited with major reservations.")</f>
        <v>0</v>
      </c>
      <c r="D106" s="23">
        <f>C106/$C$108</f>
        <v>0</v>
      </c>
    </row>
    <row r="107" spans="1:4" x14ac:dyDescent="0.25">
      <c r="A107" s="78" t="s">
        <v>198</v>
      </c>
      <c r="B107" s="71"/>
      <c r="C107" s="35">
        <f>COUNTIF(Numerical!$Z$3:$Z$25,"Unable to recommend in any setting. Further preparation necessary for certification.")</f>
        <v>0</v>
      </c>
      <c r="D107" s="23">
        <f>C107/$C$108</f>
        <v>0</v>
      </c>
    </row>
    <row r="108" spans="1:4" x14ac:dyDescent="0.25">
      <c r="A108" s="28"/>
      <c r="B108" s="27" t="s">
        <v>27</v>
      </c>
      <c r="C108" s="35">
        <f>SUM(C104:C107)</f>
        <v>11</v>
      </c>
      <c r="D108" s="23">
        <f>SUM(D104:D107)</f>
        <v>1</v>
      </c>
    </row>
    <row r="109" spans="1:4" x14ac:dyDescent="0.25">
      <c r="A109" s="28"/>
      <c r="B109" s="39" t="s">
        <v>8</v>
      </c>
      <c r="C109" s="83">
        <f>SUM(C104*4+C105*3+C106*2+C107*1)/C108</f>
        <v>4</v>
      </c>
      <c r="D109" s="84"/>
    </row>
    <row r="110" spans="1:4" s="31" customFormat="1" x14ac:dyDescent="0.25">
      <c r="A110" s="28"/>
      <c r="B110" s="29"/>
      <c r="C110" s="52"/>
      <c r="D110" s="30"/>
    </row>
    <row r="111" spans="1:4" s="31" customFormat="1" x14ac:dyDescent="0.25">
      <c r="A111" s="36" t="s">
        <v>10</v>
      </c>
      <c r="B111" s="29"/>
      <c r="C111" s="52"/>
      <c r="D111" s="30"/>
    </row>
    <row r="112" spans="1:4" s="31" customFormat="1" ht="27" customHeight="1" x14ac:dyDescent="0.25">
      <c r="A112" s="85" t="s">
        <v>2</v>
      </c>
      <c r="B112" s="86"/>
      <c r="C112" s="56" t="s">
        <v>25</v>
      </c>
      <c r="D112" s="37" t="s">
        <v>26</v>
      </c>
    </row>
    <row r="113" spans="1:4" ht="42" customHeight="1" x14ac:dyDescent="0.25">
      <c r="A113" s="70" t="s">
        <v>199</v>
      </c>
      <c r="B113" s="71"/>
      <c r="C113" s="35">
        <f>COUNTIF(Numerical!$AA$3:$AA$25,"Target")</f>
        <v>11</v>
      </c>
      <c r="D113" s="23">
        <f>C113/$C$116</f>
        <v>1</v>
      </c>
    </row>
    <row r="114" spans="1:4" ht="42" customHeight="1" x14ac:dyDescent="0.25">
      <c r="A114" s="70" t="s">
        <v>200</v>
      </c>
      <c r="B114" s="71"/>
      <c r="C114" s="35">
        <f>COUNTIF(Numerical!$AA$3:$AA$25,"Acceptable")</f>
        <v>0</v>
      </c>
      <c r="D114" s="23">
        <f>C114/$C$116</f>
        <v>0</v>
      </c>
    </row>
    <row r="115" spans="1:4" ht="42" customHeight="1" x14ac:dyDescent="0.25">
      <c r="A115" s="70" t="s">
        <v>201</v>
      </c>
      <c r="B115" s="71"/>
      <c r="C115" s="35">
        <f>COUNTIF(Numerical!$AA$3:$AA$25,"Unacceptable")</f>
        <v>0</v>
      </c>
      <c r="D115" s="23">
        <f>C115/$C$116</f>
        <v>0</v>
      </c>
    </row>
    <row r="116" spans="1:4" x14ac:dyDescent="0.25">
      <c r="A116" s="28"/>
      <c r="B116" s="38" t="s">
        <v>27</v>
      </c>
      <c r="C116" s="35">
        <f>SUM(C113:C115)</f>
        <v>11</v>
      </c>
      <c r="D116" s="23">
        <f>SUM(D113:D115)</f>
        <v>1</v>
      </c>
    </row>
    <row r="117" spans="1:4" x14ac:dyDescent="0.25">
      <c r="B117" s="39" t="s">
        <v>8</v>
      </c>
      <c r="C117" s="83">
        <f>SUM(C113*3+C114*2+C115*1)/C116</f>
        <v>3</v>
      </c>
      <c r="D117" s="84"/>
    </row>
  </sheetData>
  <mergeCells count="43">
    <mergeCell ref="C51:D51"/>
    <mergeCell ref="A66:B66"/>
    <mergeCell ref="C66:D66"/>
    <mergeCell ref="A53:B53"/>
    <mergeCell ref="C101:D101"/>
    <mergeCell ref="A70:A72"/>
    <mergeCell ref="A69:B69"/>
    <mergeCell ref="A78:B78"/>
    <mergeCell ref="A76:B76"/>
    <mergeCell ref="C76:D76"/>
    <mergeCell ref="C91:D91"/>
    <mergeCell ref="A96:B96"/>
    <mergeCell ref="C93:D93"/>
    <mergeCell ref="A115:B115"/>
    <mergeCell ref="C117:D117"/>
    <mergeCell ref="A105:B105"/>
    <mergeCell ref="A106:B106"/>
    <mergeCell ref="A107:B107"/>
    <mergeCell ref="C109:D109"/>
    <mergeCell ref="A112:B112"/>
    <mergeCell ref="A113:B113"/>
    <mergeCell ref="A114:B114"/>
    <mergeCell ref="A104:B104"/>
    <mergeCell ref="A95:B95"/>
    <mergeCell ref="A91:B91"/>
    <mergeCell ref="A79:A81"/>
    <mergeCell ref="A85:A87"/>
    <mergeCell ref="A97:B97"/>
    <mergeCell ref="A98:B98"/>
    <mergeCell ref="A99:B99"/>
    <mergeCell ref="A103:B103"/>
    <mergeCell ref="A1:B1"/>
    <mergeCell ref="A2:A4"/>
    <mergeCell ref="A8:A10"/>
    <mergeCell ref="A14:A16"/>
    <mergeCell ref="A20:A22"/>
    <mergeCell ref="A26:A28"/>
    <mergeCell ref="A39:A41"/>
    <mergeCell ref="A45:A47"/>
    <mergeCell ref="A54:A56"/>
    <mergeCell ref="A60:A62"/>
    <mergeCell ref="A32:A34"/>
    <mergeCell ref="A51:B5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2021
</oddHeader>
    <oddFooter>&amp;C&amp;"MS Sans Serif,Bold"2 Target, 1 Acceptable, 0 Unacceptable</oddFooter>
  </headerFooter>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view="pageLayout" zoomScaleNormal="100" workbookViewId="0">
      <selection activeCell="AA18" sqref="AA18"/>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23.7109375" style="8" bestFit="1" customWidth="1"/>
    <col min="26" max="26" width="27.7109375" style="5" bestFit="1" customWidth="1"/>
    <col min="27" max="27" width="6.425781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91" t="s">
        <v>11</v>
      </c>
      <c r="B1" s="90" t="s">
        <v>7</v>
      </c>
      <c r="C1" s="90"/>
      <c r="D1" s="90"/>
      <c r="E1" s="90"/>
      <c r="F1" s="90"/>
      <c r="G1" s="90"/>
      <c r="H1" s="90"/>
      <c r="I1" s="90"/>
      <c r="J1" s="90"/>
      <c r="K1" s="48"/>
      <c r="L1" s="90" t="s">
        <v>9</v>
      </c>
      <c r="M1" s="90"/>
      <c r="N1" s="90"/>
      <c r="O1" s="48"/>
      <c r="P1" s="48" t="s">
        <v>32</v>
      </c>
      <c r="Q1" s="48"/>
      <c r="R1" s="48"/>
      <c r="S1" s="90" t="s">
        <v>55</v>
      </c>
      <c r="T1" s="90"/>
      <c r="U1" s="48"/>
      <c r="V1" s="48"/>
      <c r="W1" s="48"/>
      <c r="X1" s="42"/>
      <c r="Y1" s="90" t="s">
        <v>10</v>
      </c>
      <c r="Z1" s="90"/>
      <c r="AA1" s="90"/>
      <c r="AB1" s="90"/>
      <c r="AC1" s="48"/>
      <c r="AD1" s="90"/>
      <c r="AE1" s="90"/>
      <c r="AF1" s="90"/>
      <c r="AG1" s="90"/>
    </row>
    <row r="2" spans="1:35" s="4" customFormat="1" ht="42" customHeight="1" x14ac:dyDescent="0.2">
      <c r="A2" s="92"/>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62</v>
      </c>
      <c r="X2" s="60"/>
      <c r="Y2" s="50">
        <v>1</v>
      </c>
      <c r="Z2" s="50">
        <v>2</v>
      </c>
      <c r="AA2" s="50">
        <v>3</v>
      </c>
      <c r="AB2" s="3"/>
      <c r="AD2" s="50"/>
      <c r="AE2" s="50"/>
      <c r="AF2" s="50"/>
      <c r="AG2" s="3"/>
    </row>
    <row r="3" spans="1:35" s="5" customFormat="1" ht="20.399999999999999" x14ac:dyDescent="0.2">
      <c r="A3" s="5">
        <v>1</v>
      </c>
      <c r="B3" s="5">
        <f>Textual!G3</f>
        <v>2</v>
      </c>
      <c r="C3" s="5">
        <f>Textual!I3</f>
        <v>2</v>
      </c>
      <c r="D3" s="5">
        <f>Textual!K3</f>
        <v>2</v>
      </c>
      <c r="E3" s="5">
        <f>Textual!M3</f>
        <v>2</v>
      </c>
      <c r="F3" s="5">
        <f>Textual!O3</f>
        <v>2</v>
      </c>
      <c r="G3" s="5">
        <f>Textual!Q3</f>
        <v>1</v>
      </c>
      <c r="H3" s="5">
        <f>Textual!S3</f>
        <v>2</v>
      </c>
      <c r="I3" s="5">
        <f>Textual!U3</f>
        <v>2</v>
      </c>
      <c r="J3" s="6">
        <f t="shared" ref="J3:J6" si="0">AVERAGE(B3:I3)</f>
        <v>1.875</v>
      </c>
      <c r="K3" s="6"/>
      <c r="L3" s="5">
        <f>Textual!W3</f>
        <v>2</v>
      </c>
      <c r="M3" s="5">
        <f>Textual!Y3</f>
        <v>2</v>
      </c>
      <c r="N3" s="6">
        <f t="shared" ref="N3:N6" si="1">AVERAGE(L3:M3)</f>
        <v>2</v>
      </c>
      <c r="O3" s="6"/>
      <c r="P3" s="5">
        <f>Textual!AA3</f>
        <v>2</v>
      </c>
      <c r="Q3" s="6">
        <f t="shared" ref="Q3:Q6" si="2">AVERAGE(P3:P3)</f>
        <v>2</v>
      </c>
      <c r="R3" s="6"/>
      <c r="S3" s="5">
        <f>Textual!AC3</f>
        <v>2</v>
      </c>
      <c r="T3" s="5">
        <f>Textual!AE3</f>
        <v>2</v>
      </c>
      <c r="U3" s="6">
        <f t="shared" ref="U3:U6" si="3">AVERAGE(T3:T3)</f>
        <v>2</v>
      </c>
      <c r="V3" s="6"/>
      <c r="W3" s="61">
        <f>SUM(B3:I3,L3:M3,P3,S3:T3)</f>
        <v>25</v>
      </c>
      <c r="Y3" s="15" t="str">
        <f>IF(Textual!AG3="SuccessfulIn","Successful in all Settings.",IF(Textual!AG3="SuccessfulIn2","Successful in most Settings.",IF(Textual!AG3="SuccessDoubtful","Success doubtful in many educational settings.",IF(Textual!AG3="SuccessDoubtfu2","Success doubtful in any setting."))))</f>
        <v>Successful in all Settings.</v>
      </c>
      <c r="Z3" s="15"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16" t="str">
        <f>IF(Textual!AI3="TargetTheCandid","Target",IF(Textual!AI3="AcceptableThe","Acceptable",IF(Textual!AI3="Unacceptable","Unacceptable")))</f>
        <v>Target</v>
      </c>
      <c r="AB3" s="6"/>
      <c r="AD3" s="58"/>
      <c r="AE3" s="58"/>
      <c r="AG3" s="6"/>
    </row>
    <row r="4" spans="1:35" ht="20.399999999999999" x14ac:dyDescent="0.2">
      <c r="A4" s="5">
        <v>2</v>
      </c>
      <c r="B4" s="5">
        <f>Textual!G4</f>
        <v>2</v>
      </c>
      <c r="C4" s="5">
        <f>Textual!I4</f>
        <v>2</v>
      </c>
      <c r="D4" s="5">
        <f>Textual!K4</f>
        <v>2</v>
      </c>
      <c r="E4" s="5">
        <f>Textual!M4</f>
        <v>2</v>
      </c>
      <c r="F4" s="5">
        <f>Textual!O4</f>
        <v>2</v>
      </c>
      <c r="G4" s="5">
        <f>Textual!Q4</f>
        <v>1</v>
      </c>
      <c r="H4" s="5">
        <f>Textual!S4</f>
        <v>1</v>
      </c>
      <c r="I4" s="5">
        <f>Textual!U4</f>
        <v>2</v>
      </c>
      <c r="J4" s="6">
        <f t="shared" si="0"/>
        <v>1.75</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W6" si="4">SUM(B4:I4,L4:M4,P4,S4:T4)</f>
        <v>24</v>
      </c>
      <c r="Y4" s="15" t="str">
        <f>IF(Textual!AG4="SuccessfulIn","Successful in all Settings.",IF(Textual!AG4="SuccessfulIn2","Successful in most Settings.",IF(Textual!AG4="SuccessDoubtful","Success doubtful in many educational settings.",IF(Textual!AG4="SuccessDoubtfu2","Success doubtful in any setting."))))</f>
        <v>Successful in all Settings.</v>
      </c>
      <c r="Z4" s="15"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16" t="str">
        <f>IF(Textual!AI4="TargetTheCandid","Target",IF(Textual!AI4="AcceptableThe","Acceptable",IF(Textual!AI4="Unacceptable","Unacceptable")))</f>
        <v>Target</v>
      </c>
      <c r="AB4" s="6"/>
      <c r="AC4" s="9"/>
      <c r="AD4" s="58"/>
      <c r="AE4" s="58"/>
      <c r="AG4" s="6"/>
      <c r="AH4" s="9"/>
      <c r="AI4" s="9"/>
    </row>
    <row r="5" spans="1:35" ht="20.399999999999999" x14ac:dyDescent="0.2">
      <c r="A5" s="5">
        <v>3</v>
      </c>
      <c r="B5" s="5">
        <f>Textual!G5</f>
        <v>2</v>
      </c>
      <c r="C5" s="5">
        <f>Textual!I5</f>
        <v>2</v>
      </c>
      <c r="D5" s="5">
        <f>Textual!K5</f>
        <v>2</v>
      </c>
      <c r="E5" s="5">
        <f>Textual!M5</f>
        <v>2</v>
      </c>
      <c r="F5" s="5">
        <f>Textual!O5</f>
        <v>2</v>
      </c>
      <c r="G5" s="5">
        <f>Textual!Q5</f>
        <v>2</v>
      </c>
      <c r="H5" s="5">
        <f>Textual!S5</f>
        <v>1</v>
      </c>
      <c r="I5" s="5">
        <f>Textual!U5</f>
        <v>2</v>
      </c>
      <c r="J5" s="6">
        <f t="shared" si="0"/>
        <v>1.875</v>
      </c>
      <c r="K5" s="8"/>
      <c r="L5" s="5">
        <f>Textual!W5</f>
        <v>2</v>
      </c>
      <c r="M5" s="5">
        <f>Textual!Y5</f>
        <v>2</v>
      </c>
      <c r="N5" s="6">
        <f t="shared" si="1"/>
        <v>2</v>
      </c>
      <c r="O5" s="8"/>
      <c r="P5" s="5">
        <f>Textual!AA5</f>
        <v>2</v>
      </c>
      <c r="Q5" s="6">
        <f t="shared" si="2"/>
        <v>2</v>
      </c>
      <c r="R5" s="8"/>
      <c r="S5" s="5">
        <f>Textual!AC5</f>
        <v>2</v>
      </c>
      <c r="T5" s="5">
        <f>Textual!AE5</f>
        <v>2</v>
      </c>
      <c r="U5" s="6">
        <f t="shared" si="3"/>
        <v>2</v>
      </c>
      <c r="V5" s="6"/>
      <c r="W5" s="61">
        <f t="shared" si="4"/>
        <v>25</v>
      </c>
      <c r="Y5" s="15" t="str">
        <f>IF(Textual!AG5="SuccessfulIn","Successful in all Settings.",IF(Textual!AG5="SuccessfulIn2","Successful in most Settings.",IF(Textual!AG5="SuccessDoubtful","Success doubtful in many educational settings.",IF(Textual!AG5="SuccessDoubtfu2","Success doubtful in any setting."))))</f>
        <v>Successful in all Settings.</v>
      </c>
      <c r="Z5" s="15"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16" t="str">
        <f>IF(Textual!AI5="TargetTheCandid","Target",IF(Textual!AI5="AcceptableThe","Acceptable",IF(Textual!AI5="Unacceptable","Unacceptable")))</f>
        <v>Target</v>
      </c>
      <c r="AB5" s="6"/>
      <c r="AC5" s="9"/>
      <c r="AD5" s="58"/>
      <c r="AE5" s="58"/>
      <c r="AG5" s="6"/>
      <c r="AH5" s="9"/>
      <c r="AI5" s="9"/>
    </row>
    <row r="6" spans="1:35" ht="16.5" customHeight="1" x14ac:dyDescent="0.2">
      <c r="A6" s="5">
        <v>4</v>
      </c>
      <c r="B6" s="5">
        <f>Textual!G6</f>
        <v>2</v>
      </c>
      <c r="C6" s="5">
        <f>Textual!I6</f>
        <v>2</v>
      </c>
      <c r="D6" s="5">
        <f>Textual!K6</f>
        <v>2</v>
      </c>
      <c r="E6" s="5">
        <f>Textual!M6</f>
        <v>2</v>
      </c>
      <c r="F6" s="5">
        <f>Textual!O6</f>
        <v>2</v>
      </c>
      <c r="G6" s="5">
        <f>Textual!Q6</f>
        <v>2</v>
      </c>
      <c r="H6" s="5">
        <f>Textual!S6</f>
        <v>2</v>
      </c>
      <c r="I6" s="5">
        <f>Textual!U6</f>
        <v>2</v>
      </c>
      <c r="J6" s="6">
        <f t="shared" si="0"/>
        <v>2</v>
      </c>
      <c r="K6" s="8"/>
      <c r="L6" s="5">
        <f>Textual!W6</f>
        <v>2</v>
      </c>
      <c r="M6" s="5">
        <f>Textual!Y6</f>
        <v>2</v>
      </c>
      <c r="N6" s="6">
        <f t="shared" si="1"/>
        <v>2</v>
      </c>
      <c r="O6" s="8"/>
      <c r="P6" s="5">
        <f>Textual!AA6</f>
        <v>2</v>
      </c>
      <c r="Q6" s="6">
        <f t="shared" si="2"/>
        <v>2</v>
      </c>
      <c r="R6" s="8"/>
      <c r="S6" s="5">
        <f>Textual!AC6</f>
        <v>2</v>
      </c>
      <c r="T6" s="5">
        <f>Textual!AE6</f>
        <v>2</v>
      </c>
      <c r="U6" s="6">
        <f t="shared" si="3"/>
        <v>2</v>
      </c>
      <c r="V6" s="6"/>
      <c r="W6" s="61">
        <f t="shared" si="4"/>
        <v>26</v>
      </c>
      <c r="Y6" s="15" t="str">
        <f>IF(Textual!AG6="SuccessfulIn","Successful in all Settings.",IF(Textual!AG6="SuccessfulIn2","Successful in most Settings.",IF(Textual!AG6="SuccessDoubtful","Success doubtful in many educational settings.",IF(Textual!AG6="SuccessDoubtfu2","Success doubtful in any setting."))))</f>
        <v>Successful in all Settings.</v>
      </c>
      <c r="Z6" s="15"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Recommend without reservation.</v>
      </c>
      <c r="AA6" s="16" t="str">
        <f>IF(Textual!AI6="TargetTheCandid","Target",IF(Textual!AI6="AcceptableThe","Acceptable",IF(Textual!AI6="Unacceptable","Unacceptable")))</f>
        <v>Target</v>
      </c>
      <c r="AB6" s="6"/>
      <c r="AC6" s="9"/>
      <c r="AD6" s="58"/>
      <c r="AE6" s="58"/>
      <c r="AG6" s="6"/>
      <c r="AH6" s="9"/>
      <c r="AI6" s="9"/>
    </row>
    <row r="7" spans="1:35" ht="20.399999999999999" x14ac:dyDescent="0.2">
      <c r="A7" s="5">
        <v>5</v>
      </c>
      <c r="B7" s="5">
        <f>Textual!G7</f>
        <v>2</v>
      </c>
      <c r="C7" s="5">
        <f>Textual!I7</f>
        <v>2</v>
      </c>
      <c r="D7" s="5">
        <f>Textual!K7</f>
        <v>2</v>
      </c>
      <c r="E7" s="5">
        <f>Textual!M7</f>
        <v>2</v>
      </c>
      <c r="F7" s="5">
        <f>Textual!O7</f>
        <v>2</v>
      </c>
      <c r="G7" s="5">
        <f>Textual!Q7</f>
        <v>2</v>
      </c>
      <c r="H7" s="5">
        <f>Textual!S7</f>
        <v>2</v>
      </c>
      <c r="I7" s="5">
        <f>Textual!U7</f>
        <v>2</v>
      </c>
      <c r="J7" s="6">
        <f t="shared" ref="J7:J13" si="5">AVERAGE(B7:I7)</f>
        <v>2</v>
      </c>
      <c r="K7" s="8"/>
      <c r="L7" s="5">
        <f>Textual!W7</f>
        <v>2</v>
      </c>
      <c r="M7" s="5">
        <f>Textual!Y7</f>
        <v>2</v>
      </c>
      <c r="N7" s="6">
        <f t="shared" ref="N7:N13" si="6">AVERAGE(L7:M7)</f>
        <v>2</v>
      </c>
      <c r="O7" s="8"/>
      <c r="P7" s="5">
        <f>Textual!AA7</f>
        <v>2</v>
      </c>
      <c r="Q7" s="6">
        <f t="shared" ref="Q7:Q13" si="7">AVERAGE(P7:P7)</f>
        <v>2</v>
      </c>
      <c r="R7" s="8"/>
      <c r="S7" s="5">
        <f>Textual!AC7</f>
        <v>2</v>
      </c>
      <c r="T7" s="5">
        <f>Textual!AE7</f>
        <v>2</v>
      </c>
      <c r="U7" s="6">
        <f t="shared" ref="U7:U13" si="8">AVERAGE(T7:T7)</f>
        <v>2</v>
      </c>
      <c r="V7" s="6"/>
      <c r="W7" s="61">
        <f t="shared" ref="W7:W13" si="9">SUM(B7:I7,L7:M7,P7,S7:T7)</f>
        <v>26</v>
      </c>
      <c r="Y7" s="15" t="str">
        <f>IF(Textual!AG7="SuccessfulIn","Successful in all Settings.",IF(Textual!AG7="SuccessfulIn2","Successful in most Settings.",IF(Textual!AG7="SuccessDoubtful","Success doubtful in many educational settings.",IF(Textual!AG7="SuccessDoubtfu2","Success doubtful in any setting."))))</f>
        <v>Successful in all Settings.</v>
      </c>
      <c r="Z7" s="15" t="str">
        <f>IF(Textual!AH7="RecommendWithou","Recommend without reservation.",IF(Textual!AH7="WouldRecommend","Would recommend with minor reservations.",IF(Textual!AH7="Recommendations","Recommendations limited with major reservations.",IF(Textual!AH7="UnableToRecomme","Unable to recommend in any setting. Further preparation necessary for certification."))))</f>
        <v>Recommend without reservation.</v>
      </c>
      <c r="AA7" s="16" t="str">
        <f>IF(Textual!AI7="TargetTheCandid","Target",IF(Textual!AI7="AcceptableThe","Acceptable",IF(Textual!AI7="Unacceptable","Unacceptable")))</f>
        <v>Target</v>
      </c>
      <c r="AB7" s="6"/>
      <c r="AC7" s="9"/>
      <c r="AD7" s="58"/>
      <c r="AE7" s="58"/>
      <c r="AG7" s="6"/>
      <c r="AH7" s="9"/>
      <c r="AI7" s="9"/>
    </row>
    <row r="8" spans="1:35" ht="20.399999999999999" x14ac:dyDescent="0.2">
      <c r="A8" s="5">
        <v>6</v>
      </c>
      <c r="B8" s="5">
        <f>Textual!G8</f>
        <v>2</v>
      </c>
      <c r="C8" s="5">
        <f>Textual!I8</f>
        <v>2</v>
      </c>
      <c r="D8" s="5">
        <f>Textual!K8</f>
        <v>2</v>
      </c>
      <c r="E8" s="5">
        <f>Textual!M8</f>
        <v>1</v>
      </c>
      <c r="F8" s="5">
        <f>Textual!O8</f>
        <v>2</v>
      </c>
      <c r="G8" s="5">
        <f>Textual!Q8</f>
        <v>2</v>
      </c>
      <c r="H8" s="5">
        <f>Textual!S8</f>
        <v>2</v>
      </c>
      <c r="I8" s="5">
        <f>Textual!U8</f>
        <v>2</v>
      </c>
      <c r="J8" s="6">
        <f t="shared" si="5"/>
        <v>1.875</v>
      </c>
      <c r="K8" s="8"/>
      <c r="L8" s="5">
        <f>Textual!W8</f>
        <v>1</v>
      </c>
      <c r="M8" s="5">
        <f>Textual!Y8</f>
        <v>1</v>
      </c>
      <c r="N8" s="6">
        <f t="shared" si="6"/>
        <v>1</v>
      </c>
      <c r="O8" s="8"/>
      <c r="P8" s="5">
        <f>Textual!AA8</f>
        <v>2</v>
      </c>
      <c r="Q8" s="6">
        <f t="shared" si="7"/>
        <v>2</v>
      </c>
      <c r="R8" s="8"/>
      <c r="S8" s="5">
        <f>Textual!AC8</f>
        <v>2</v>
      </c>
      <c r="T8" s="5">
        <f>Textual!AE8</f>
        <v>2</v>
      </c>
      <c r="U8" s="6">
        <f t="shared" si="8"/>
        <v>2</v>
      </c>
      <c r="V8" s="6"/>
      <c r="W8" s="61">
        <f t="shared" si="9"/>
        <v>23</v>
      </c>
      <c r="Y8" s="15" t="str">
        <f>IF(Textual!AG8="SuccessfulIn","Successful in all Settings.",IF(Textual!AG8="SuccessfulIn2","Successful in most Settings.",IF(Textual!AG8="SuccessDoubtful","Success doubtful in many educational settings.",IF(Textual!AG8="SuccessDoubtfu2","Success doubtful in any setting."))))</f>
        <v>Successful in most Settings.</v>
      </c>
      <c r="Z8" s="15" t="str">
        <f>IF(Textual!AH8="RecommendWithou","Recommend without reservation.",IF(Textual!AH8="WouldRecommend","Would recommend with minor reservations.",IF(Textual!AH8="Recommendations","Recommendations limited with major reservations.",IF(Textual!AH8="UnableToRecomme","Unable to recommend in any setting. Further preparation necessary for certification."))))</f>
        <v>Recommend without reservation.</v>
      </c>
      <c r="AA8" s="16" t="str">
        <f>IF(Textual!AI8="TargetTheCandid","Target",IF(Textual!AI8="AcceptableThe","Acceptable",IF(Textual!AI8="Unacceptable","Unacceptable")))</f>
        <v>Target</v>
      </c>
      <c r="AB8" s="6"/>
      <c r="AC8" s="9"/>
      <c r="AD8" s="58"/>
      <c r="AE8" s="58"/>
      <c r="AG8" s="6"/>
      <c r="AH8" s="9"/>
      <c r="AI8" s="9"/>
    </row>
    <row r="9" spans="1:35" ht="20.399999999999999" x14ac:dyDescent="0.2">
      <c r="A9" s="5">
        <v>7</v>
      </c>
      <c r="B9" s="5">
        <f>Textual!G9</f>
        <v>2</v>
      </c>
      <c r="C9" s="5">
        <f>Textual!I9</f>
        <v>2</v>
      </c>
      <c r="D9" s="5">
        <f>Textual!K9</f>
        <v>2</v>
      </c>
      <c r="E9" s="5">
        <f>Textual!M9</f>
        <v>2</v>
      </c>
      <c r="F9" s="5">
        <f>Textual!O9</f>
        <v>2</v>
      </c>
      <c r="G9" s="5">
        <f>Textual!Q9</f>
        <v>2</v>
      </c>
      <c r="H9" s="5">
        <f>Textual!S9</f>
        <v>2</v>
      </c>
      <c r="I9" s="5">
        <f>Textual!U9</f>
        <v>2</v>
      </c>
      <c r="J9" s="6">
        <f t="shared" si="5"/>
        <v>2</v>
      </c>
      <c r="K9" s="8"/>
      <c r="L9" s="5">
        <f>Textual!W9</f>
        <v>2</v>
      </c>
      <c r="M9" s="5">
        <f>Textual!Y9</f>
        <v>2</v>
      </c>
      <c r="N9" s="6">
        <f t="shared" si="6"/>
        <v>2</v>
      </c>
      <c r="O9" s="8"/>
      <c r="P9" s="5">
        <f>Textual!AA9</f>
        <v>2</v>
      </c>
      <c r="Q9" s="6">
        <f t="shared" si="7"/>
        <v>2</v>
      </c>
      <c r="R9" s="8"/>
      <c r="S9" s="5">
        <f>Textual!AC9</f>
        <v>2</v>
      </c>
      <c r="T9" s="5">
        <f>Textual!AE9</f>
        <v>2</v>
      </c>
      <c r="U9" s="6">
        <f t="shared" si="8"/>
        <v>2</v>
      </c>
      <c r="V9" s="6"/>
      <c r="W9" s="61">
        <f t="shared" si="9"/>
        <v>26</v>
      </c>
      <c r="Y9" s="15" t="str">
        <f>IF(Textual!AG9="SuccessfulIn","Successful in all Settings.",IF(Textual!AG9="SuccessfulIn2","Successful in most Settings.",IF(Textual!AG9="SuccessDoubtful","Success doubtful in many educational settings.",IF(Textual!AG9="SuccessDoubtfu2","Success doubtful in any setting."))))</f>
        <v>Successful in all Settings.</v>
      </c>
      <c r="Z9" s="15" t="str">
        <f>IF(Textual!AH9="RecommendWithou","Recommend without reservation.",IF(Textual!AH9="WouldRecommend","Would recommend with minor reservations.",IF(Textual!AH9="Recommendations","Recommendations limited with major reservations.",IF(Textual!AH9="UnableToRecomme","Unable to recommend in any setting. Further preparation necessary for certification."))))</f>
        <v>Recommend without reservation.</v>
      </c>
      <c r="AA9" s="16" t="str">
        <f>IF(Textual!AI9="TargetTheCandid","Target",IF(Textual!AI9="AcceptableThe","Acceptable",IF(Textual!AI9="Unacceptable","Unacceptable")))</f>
        <v>Target</v>
      </c>
      <c r="AB9" s="6"/>
      <c r="AC9" s="9"/>
      <c r="AD9" s="58"/>
      <c r="AE9" s="58"/>
      <c r="AG9" s="6"/>
      <c r="AH9" s="9"/>
      <c r="AI9" s="9"/>
    </row>
    <row r="10" spans="1:35" ht="20.399999999999999" x14ac:dyDescent="0.2">
      <c r="A10" s="5">
        <v>8</v>
      </c>
      <c r="B10" s="5">
        <f>Textual!G10</f>
        <v>2</v>
      </c>
      <c r="C10" s="5">
        <f>Textual!I10</f>
        <v>2</v>
      </c>
      <c r="D10" s="5">
        <f>Textual!K10</f>
        <v>2</v>
      </c>
      <c r="E10" s="5">
        <f>Textual!M10</f>
        <v>2</v>
      </c>
      <c r="F10" s="5">
        <f>Textual!O10</f>
        <v>2</v>
      </c>
      <c r="G10" s="5">
        <f>Textual!Q10</f>
        <v>1</v>
      </c>
      <c r="H10" s="5">
        <f>Textual!S10</f>
        <v>2</v>
      </c>
      <c r="I10" s="5">
        <f>Textual!U10</f>
        <v>2</v>
      </c>
      <c r="J10" s="6">
        <f t="shared" si="5"/>
        <v>1.875</v>
      </c>
      <c r="K10" s="8"/>
      <c r="L10" s="5">
        <f>Textual!W10</f>
        <v>2</v>
      </c>
      <c r="M10" s="5">
        <f>Textual!Y10</f>
        <v>2</v>
      </c>
      <c r="N10" s="6">
        <f t="shared" si="6"/>
        <v>2</v>
      </c>
      <c r="O10" s="8"/>
      <c r="P10" s="5">
        <f>Textual!AA10</f>
        <v>2</v>
      </c>
      <c r="Q10" s="6">
        <f t="shared" si="7"/>
        <v>2</v>
      </c>
      <c r="R10" s="8"/>
      <c r="S10" s="5">
        <f>Textual!AC10</f>
        <v>2</v>
      </c>
      <c r="T10" s="5">
        <f>Textual!AE10</f>
        <v>2</v>
      </c>
      <c r="U10" s="6">
        <f t="shared" si="8"/>
        <v>2</v>
      </c>
      <c r="V10" s="6"/>
      <c r="W10" s="61">
        <f t="shared" si="9"/>
        <v>25</v>
      </c>
      <c r="Y10" s="15" t="str">
        <f>IF(Textual!AG10="SuccessfulIn","Successful in all Settings.",IF(Textual!AG10="SuccessfulIn2","Successful in most Settings.",IF(Textual!AG10="SuccessDoubtful","Success doubtful in many educational settings.",IF(Textual!AG10="SuccessDoubtfu2","Success doubtful in any setting."))))</f>
        <v>Successful in all Settings.</v>
      </c>
      <c r="Z10" s="15" t="str">
        <f>IF(Textual!AH10="RecommendWithou","Recommend without reservation.",IF(Textual!AH10="WouldRecommend","Would recommend with minor reservations.",IF(Textual!AH10="Recommendations","Recommendations limited with major reservations.",IF(Textual!AH10="UnableToRecomme","Unable to recommend in any setting. Further preparation necessary for certification."))))</f>
        <v>Recommend without reservation.</v>
      </c>
      <c r="AA10" s="16" t="str">
        <f>IF(Textual!AI10="TargetTheCandid","Target",IF(Textual!AI10="AcceptableThe","Acceptable",IF(Textual!AI10="Unacceptable","Unacceptable")))</f>
        <v>Target</v>
      </c>
      <c r="AB10" s="6"/>
      <c r="AC10" s="9"/>
      <c r="AD10" s="58"/>
      <c r="AE10" s="58"/>
      <c r="AG10" s="6"/>
      <c r="AH10" s="9"/>
      <c r="AI10" s="9"/>
    </row>
    <row r="11" spans="1:35" ht="20.399999999999999" x14ac:dyDescent="0.2">
      <c r="A11" s="5">
        <v>9</v>
      </c>
      <c r="B11" s="5">
        <f>Textual!G11</f>
        <v>2</v>
      </c>
      <c r="C11" s="5">
        <f>Textual!I11</f>
        <v>2</v>
      </c>
      <c r="D11" s="5">
        <f>Textual!K11</f>
        <v>2</v>
      </c>
      <c r="E11" s="5">
        <f>Textual!M11</f>
        <v>2</v>
      </c>
      <c r="F11" s="5">
        <f>Textual!O11</f>
        <v>2</v>
      </c>
      <c r="G11" s="5">
        <f>Textual!Q11</f>
        <v>2</v>
      </c>
      <c r="H11" s="5">
        <f>Textual!S11</f>
        <v>2</v>
      </c>
      <c r="I11" s="5">
        <f>Textual!U11</f>
        <v>2</v>
      </c>
      <c r="J11" s="6">
        <f t="shared" si="5"/>
        <v>2</v>
      </c>
      <c r="K11" s="8"/>
      <c r="L11" s="5">
        <f>Textual!W11</f>
        <v>2</v>
      </c>
      <c r="M11" s="5">
        <f>Textual!Y11</f>
        <v>2</v>
      </c>
      <c r="N11" s="6">
        <f t="shared" si="6"/>
        <v>2</v>
      </c>
      <c r="O11" s="8"/>
      <c r="P11" s="5">
        <f>Textual!AA11</f>
        <v>2</v>
      </c>
      <c r="Q11" s="6">
        <f t="shared" si="7"/>
        <v>2</v>
      </c>
      <c r="R11" s="8"/>
      <c r="S11" s="5">
        <f>Textual!AC11</f>
        <v>2</v>
      </c>
      <c r="T11" s="5">
        <f>Textual!AE11</f>
        <v>2</v>
      </c>
      <c r="U11" s="6">
        <f t="shared" si="8"/>
        <v>2</v>
      </c>
      <c r="V11" s="6"/>
      <c r="W11" s="61">
        <f t="shared" si="9"/>
        <v>26</v>
      </c>
      <c r="Y11" s="15" t="str">
        <f>IF(Textual!AG11="SuccessfulIn","Successful in all Settings.",IF(Textual!AG11="SuccessfulIn2","Successful in most Settings.",IF(Textual!AG11="SuccessDoubtful","Success doubtful in many educational settings.",IF(Textual!AG11="SuccessDoubtfu2","Success doubtful in any setting."))))</f>
        <v>Successful in all Settings.</v>
      </c>
      <c r="Z11" s="15" t="str">
        <f>IF(Textual!AH11="RecommendWithou","Recommend without reservation.",IF(Textual!AH11="WouldRecommend","Would recommend with minor reservations.",IF(Textual!AH11="Recommendations","Recommendations limited with major reservations.",IF(Textual!AH11="UnableToRecomme","Unable to recommend in any setting. Further preparation necessary for certification."))))</f>
        <v>Recommend without reservation.</v>
      </c>
      <c r="AA11" s="16" t="str">
        <f>IF(Textual!AI11="TargetTheCandid","Target",IF(Textual!AI11="AcceptableThe","Acceptable",IF(Textual!AI11="Unacceptable","Unacceptable")))</f>
        <v>Target</v>
      </c>
      <c r="AB11" s="6"/>
      <c r="AC11" s="9"/>
      <c r="AD11" s="58"/>
      <c r="AE11" s="58"/>
      <c r="AG11" s="6"/>
      <c r="AH11" s="9"/>
      <c r="AI11" s="9"/>
    </row>
    <row r="12" spans="1:35" ht="20.399999999999999" x14ac:dyDescent="0.2">
      <c r="A12" s="5">
        <v>10</v>
      </c>
      <c r="B12" s="5">
        <f>Textual!G12</f>
        <v>2</v>
      </c>
      <c r="C12" s="5">
        <f>Textual!I12</f>
        <v>2</v>
      </c>
      <c r="D12" s="5">
        <f>Textual!K12</f>
        <v>2</v>
      </c>
      <c r="E12" s="5">
        <f>Textual!M12</f>
        <v>2</v>
      </c>
      <c r="F12" s="5">
        <f>Textual!O12</f>
        <v>2</v>
      </c>
      <c r="G12" s="5">
        <f>Textual!Q12</f>
        <v>2</v>
      </c>
      <c r="H12" s="5">
        <f>Textual!S12</f>
        <v>2</v>
      </c>
      <c r="I12" s="5">
        <f>Textual!U12</f>
        <v>1</v>
      </c>
      <c r="J12" s="6">
        <f t="shared" si="5"/>
        <v>1.875</v>
      </c>
      <c r="K12" s="8"/>
      <c r="L12" s="5">
        <f>Textual!W12</f>
        <v>2</v>
      </c>
      <c r="M12" s="5">
        <f>Textual!Y12</f>
        <v>2</v>
      </c>
      <c r="N12" s="6">
        <f t="shared" si="6"/>
        <v>2</v>
      </c>
      <c r="O12" s="8"/>
      <c r="P12" s="5">
        <f>Textual!AA12</f>
        <v>2</v>
      </c>
      <c r="Q12" s="6">
        <f t="shared" si="7"/>
        <v>2</v>
      </c>
      <c r="R12" s="8"/>
      <c r="S12" s="5">
        <f>Textual!AC12</f>
        <v>1</v>
      </c>
      <c r="T12" s="5">
        <f>Textual!AE12</f>
        <v>2</v>
      </c>
      <c r="U12" s="6">
        <f t="shared" si="8"/>
        <v>2</v>
      </c>
      <c r="V12" s="6"/>
      <c r="W12" s="61">
        <f t="shared" si="9"/>
        <v>24</v>
      </c>
      <c r="Y12" s="15" t="str">
        <f>IF(Textual!AG12="SuccessfulIn","Successful in all Settings.",IF(Textual!AG12="SuccessfulIn2","Successful in most Settings.",IF(Textual!AG12="SuccessDoubtful","Success doubtful in many educational settings.",IF(Textual!AG12="SuccessDoubtfu2","Success doubtful in any setting."))))</f>
        <v>Successful in all Settings.</v>
      </c>
      <c r="Z12" s="15" t="str">
        <f>IF(Textual!AH12="RecommendWithou","Recommend without reservation.",IF(Textual!AH12="WouldRecommend","Would recommend with minor reservations.",IF(Textual!AH12="Recommendations","Recommendations limited with major reservations.",IF(Textual!AH12="UnableToRecomme","Unable to recommend in any setting. Further preparation necessary for certification."))))</f>
        <v>Recommend without reservation.</v>
      </c>
      <c r="AA12" s="16" t="str">
        <f>IF(Textual!AI12="TargetTheCandid","Target",IF(Textual!AI12="AcceptableThe","Acceptable",IF(Textual!AI12="Unacceptable","Unacceptable")))</f>
        <v>Target</v>
      </c>
      <c r="AB12" s="6"/>
      <c r="AC12" s="9"/>
      <c r="AD12" s="58"/>
      <c r="AE12" s="58"/>
      <c r="AG12" s="6"/>
      <c r="AH12" s="9"/>
      <c r="AI12" s="9"/>
    </row>
    <row r="13" spans="1:35" ht="20.399999999999999" x14ac:dyDescent="0.2">
      <c r="A13" s="5">
        <v>11</v>
      </c>
      <c r="B13" s="5">
        <f>Textual!G13</f>
        <v>2</v>
      </c>
      <c r="C13" s="5">
        <f>Textual!I13</f>
        <v>2</v>
      </c>
      <c r="D13" s="5">
        <f>Textual!K13</f>
        <v>2</v>
      </c>
      <c r="E13" s="5">
        <f>Textual!M13</f>
        <v>2</v>
      </c>
      <c r="F13" s="5">
        <f>Textual!O13</f>
        <v>2</v>
      </c>
      <c r="G13" s="5">
        <f>Textual!Q13</f>
        <v>2</v>
      </c>
      <c r="H13" s="5">
        <f>Textual!S13</f>
        <v>2</v>
      </c>
      <c r="I13" s="5">
        <f>Textual!U13</f>
        <v>2</v>
      </c>
      <c r="J13" s="6">
        <f t="shared" si="5"/>
        <v>2</v>
      </c>
      <c r="K13" s="8"/>
      <c r="L13" s="5">
        <f>Textual!W13</f>
        <v>2</v>
      </c>
      <c r="M13" s="5">
        <f>Textual!Y13</f>
        <v>2</v>
      </c>
      <c r="N13" s="6">
        <f t="shared" si="6"/>
        <v>2</v>
      </c>
      <c r="O13" s="8"/>
      <c r="P13" s="5">
        <f>Textual!AA13</f>
        <v>2</v>
      </c>
      <c r="Q13" s="6">
        <f t="shared" si="7"/>
        <v>2</v>
      </c>
      <c r="R13" s="8"/>
      <c r="S13" s="5">
        <f>Textual!AC13</f>
        <v>2</v>
      </c>
      <c r="T13" s="5">
        <f>Textual!AE13</f>
        <v>2</v>
      </c>
      <c r="U13" s="6">
        <f t="shared" si="8"/>
        <v>2</v>
      </c>
      <c r="V13" s="6"/>
      <c r="W13" s="61">
        <f t="shared" si="9"/>
        <v>26</v>
      </c>
      <c r="Y13" s="15" t="str">
        <f>IF(Textual!AG13="SuccessfulIn","Successful in all Settings.",IF(Textual!AG13="SuccessfulIn2","Successful in most Settings.",IF(Textual!AG13="SuccessDoubtful","Success doubtful in many educational settings.",IF(Textual!AG13="SuccessDoubtfu2","Success doubtful in any setting."))))</f>
        <v>Successful in all Settings.</v>
      </c>
      <c r="Z13" s="15" t="str">
        <f>IF(Textual!AH13="RecommendWithou","Recommend without reservation.",IF(Textual!AH13="WouldRecommend","Would recommend with minor reservations.",IF(Textual!AH13="Recommendations","Recommendations limited with major reservations.",IF(Textual!AH13="UnableToRecomme","Unable to recommend in any setting. Further preparation necessary for certification."))))</f>
        <v>Recommend without reservation.</v>
      </c>
      <c r="AA13" s="16" t="str">
        <f>IF(Textual!AI13="TargetTheCandid","Target",IF(Textual!AI13="AcceptableThe","Acceptable",IF(Textual!AI13="Unacceptable","Unacceptable")))</f>
        <v>Target</v>
      </c>
      <c r="AB13" s="6"/>
      <c r="AC13" s="9"/>
      <c r="AD13" s="58"/>
      <c r="AE13" s="58"/>
      <c r="AG13" s="6"/>
      <c r="AH13" s="9"/>
      <c r="AI13" s="9"/>
    </row>
    <row r="14" spans="1:35" x14ac:dyDescent="0.2">
      <c r="K14" s="8"/>
      <c r="O14" s="8"/>
      <c r="R14" s="8"/>
      <c r="Y14" s="15"/>
      <c r="Z14" s="15"/>
      <c r="AA14" s="16"/>
      <c r="AC14" s="9"/>
      <c r="AD14" s="9"/>
      <c r="AE14" s="9"/>
      <c r="AF14" s="9"/>
      <c r="AG14" s="9"/>
      <c r="AH14" s="9"/>
      <c r="AI14" s="9"/>
    </row>
    <row r="15" spans="1:35" x14ac:dyDescent="0.2">
      <c r="A15" s="7" t="s">
        <v>8</v>
      </c>
      <c r="B15" s="8">
        <f>AVERAGE(B3:B13)</f>
        <v>2</v>
      </c>
      <c r="C15" s="8">
        <f t="shared" ref="C15:I15" si="10">AVERAGE(C3:C13)</f>
        <v>2</v>
      </c>
      <c r="D15" s="8">
        <f t="shared" si="10"/>
        <v>2</v>
      </c>
      <c r="E15" s="8">
        <f t="shared" si="10"/>
        <v>1.9090909090909092</v>
      </c>
      <c r="F15" s="8">
        <f t="shared" si="10"/>
        <v>2</v>
      </c>
      <c r="G15" s="8">
        <f t="shared" si="10"/>
        <v>1.7272727272727273</v>
      </c>
      <c r="H15" s="8">
        <f t="shared" si="10"/>
        <v>1.8181818181818181</v>
      </c>
      <c r="I15" s="8">
        <f t="shared" si="10"/>
        <v>1.9090909090909092</v>
      </c>
      <c r="J15" s="8">
        <f>AVERAGE(J3:J13)</f>
        <v>1.9204545454545454</v>
      </c>
      <c r="K15" s="8"/>
      <c r="L15" s="8">
        <f>AVERAGE(L3:L13)</f>
        <v>1.9090909090909092</v>
      </c>
      <c r="M15" s="8">
        <f>AVERAGE(M3:M13)</f>
        <v>1.9090909090909092</v>
      </c>
      <c r="N15" s="8">
        <f>AVERAGE(N3:N13)</f>
        <v>1.9090909090909092</v>
      </c>
      <c r="O15" s="8"/>
      <c r="P15" s="8">
        <f>AVERAGE(P3:P13)</f>
        <v>2</v>
      </c>
      <c r="Q15" s="8">
        <f>AVERAGE(Q3:Q13)</f>
        <v>2</v>
      </c>
      <c r="R15" s="8"/>
      <c r="S15" s="8">
        <f>AVERAGE(S3:S13)</f>
        <v>1.9090909090909092</v>
      </c>
      <c r="T15" s="8">
        <f>AVERAGE(T3:T13)</f>
        <v>2</v>
      </c>
      <c r="U15" s="8">
        <f>AVERAGE(U3:U13)</f>
        <v>2</v>
      </c>
      <c r="V15" s="8"/>
      <c r="W15" s="8">
        <f>AVERAGE(W3:W13)</f>
        <v>25.09090909090909</v>
      </c>
      <c r="X15" s="8"/>
      <c r="Z15" s="8"/>
      <c r="AA15" s="8"/>
      <c r="AB15" s="8"/>
      <c r="AC15" s="9"/>
      <c r="AD15" s="59"/>
      <c r="AE15" s="59"/>
      <c r="AF15" s="59"/>
      <c r="AG15" s="59"/>
      <c r="AH15" s="9"/>
      <c r="AI15"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2021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
  <sheetViews>
    <sheetView tabSelected="1" topLeftCell="A4" zoomScaleNormal="100" workbookViewId="0">
      <selection activeCell="C13" sqref="C13"/>
    </sheetView>
  </sheetViews>
  <sheetFormatPr defaultColWidth="10.7109375" defaultRowHeight="10.199999999999999" x14ac:dyDescent="0.2"/>
  <cols>
    <col min="1" max="1" width="4.28515625" style="5"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90" t="s">
        <v>7</v>
      </c>
      <c r="H1" s="90"/>
      <c r="I1" s="90"/>
      <c r="J1" s="90"/>
      <c r="K1" s="90"/>
      <c r="L1" s="90"/>
      <c r="M1" s="90"/>
      <c r="N1" s="90"/>
      <c r="O1" s="90"/>
      <c r="P1" s="90"/>
      <c r="Q1" s="90"/>
      <c r="R1" s="90"/>
      <c r="S1" s="90"/>
      <c r="T1" s="90"/>
      <c r="U1" s="90"/>
      <c r="V1" s="90"/>
      <c r="W1" s="90"/>
      <c r="X1" s="90"/>
      <c r="Y1" s="90" t="s">
        <v>48</v>
      </c>
      <c r="Z1" s="90"/>
      <c r="AA1" s="90" t="s">
        <v>32</v>
      </c>
      <c r="AB1" s="90"/>
      <c r="AC1" s="90" t="s">
        <v>49</v>
      </c>
      <c r="AD1" s="90"/>
      <c r="AE1" s="90"/>
      <c r="AF1" s="90"/>
      <c r="AG1" s="93" t="s">
        <v>10</v>
      </c>
      <c r="AH1" s="93"/>
      <c r="AI1" s="93"/>
    </row>
    <row r="2" spans="1:36" s="13" customFormat="1" ht="102" x14ac:dyDescent="0.2">
      <c r="A2" s="2" t="s">
        <v>11</v>
      </c>
      <c r="B2" s="11" t="s">
        <v>31</v>
      </c>
      <c r="C2" s="11" t="s">
        <v>3</v>
      </c>
      <c r="D2" s="11" t="s">
        <v>33</v>
      </c>
      <c r="E2" s="11" t="s">
        <v>4</v>
      </c>
      <c r="F2" s="11" t="s">
        <v>5</v>
      </c>
      <c r="G2" s="11" t="s">
        <v>34</v>
      </c>
      <c r="H2" s="11" t="s">
        <v>35</v>
      </c>
      <c r="I2" s="49" t="s">
        <v>36</v>
      </c>
      <c r="J2" s="11" t="s">
        <v>35</v>
      </c>
      <c r="K2" s="11" t="s">
        <v>37</v>
      </c>
      <c r="L2" s="11" t="s">
        <v>35</v>
      </c>
      <c r="M2" s="11" t="s">
        <v>38</v>
      </c>
      <c r="N2" s="11" t="s">
        <v>35</v>
      </c>
      <c r="O2" s="11" t="s">
        <v>39</v>
      </c>
      <c r="P2" s="11" t="s">
        <v>35</v>
      </c>
      <c r="Q2" s="11" t="s">
        <v>40</v>
      </c>
      <c r="R2" s="11" t="s">
        <v>35</v>
      </c>
      <c r="S2" s="11" t="s">
        <v>41</v>
      </c>
      <c r="T2" s="11" t="s">
        <v>35</v>
      </c>
      <c r="U2" s="11" t="s">
        <v>42</v>
      </c>
      <c r="V2" s="11" t="s">
        <v>35</v>
      </c>
      <c r="W2" s="11" t="s">
        <v>43</v>
      </c>
      <c r="X2" s="11" t="s">
        <v>35</v>
      </c>
      <c r="Y2" s="11" t="s">
        <v>45</v>
      </c>
      <c r="Z2" s="11" t="s">
        <v>35</v>
      </c>
      <c r="AA2" s="11" t="s">
        <v>44</v>
      </c>
      <c r="AB2" s="11" t="s">
        <v>35</v>
      </c>
      <c r="AC2" s="11" t="s">
        <v>46</v>
      </c>
      <c r="AD2" s="11" t="s">
        <v>35</v>
      </c>
      <c r="AE2" s="11" t="s">
        <v>47</v>
      </c>
      <c r="AF2" s="11" t="s">
        <v>35</v>
      </c>
      <c r="AG2" s="11" t="s">
        <v>0</v>
      </c>
      <c r="AH2" s="11" t="s">
        <v>1</v>
      </c>
      <c r="AI2" s="11" t="s">
        <v>2</v>
      </c>
    </row>
    <row r="3" spans="1:36" s="16" customFormat="1" ht="91.8" x14ac:dyDescent="0.2">
      <c r="A3" s="62">
        <v>1</v>
      </c>
      <c r="B3" s="14" t="s">
        <v>67</v>
      </c>
      <c r="C3" s="14" t="s">
        <v>54</v>
      </c>
      <c r="D3" s="14" t="s">
        <v>68</v>
      </c>
      <c r="E3" s="14">
        <v>1</v>
      </c>
      <c r="F3" s="16" t="s">
        <v>69</v>
      </c>
      <c r="G3" s="5">
        <v>2</v>
      </c>
      <c r="H3" s="16" t="s">
        <v>70</v>
      </c>
      <c r="I3" s="5">
        <v>2</v>
      </c>
      <c r="J3" s="16" t="s">
        <v>6</v>
      </c>
      <c r="K3" s="5">
        <v>2</v>
      </c>
      <c r="L3" s="16" t="s">
        <v>71</v>
      </c>
      <c r="M3" s="5">
        <v>2</v>
      </c>
      <c r="N3" s="16" t="s">
        <v>72</v>
      </c>
      <c r="O3" s="5">
        <v>2</v>
      </c>
      <c r="P3" s="16" t="s">
        <v>73</v>
      </c>
      <c r="Q3" s="5">
        <v>1</v>
      </c>
      <c r="R3" s="16" t="s">
        <v>74</v>
      </c>
      <c r="S3" s="5">
        <v>2</v>
      </c>
      <c r="T3" s="16" t="s">
        <v>75</v>
      </c>
      <c r="U3" s="5">
        <v>2</v>
      </c>
      <c r="V3" s="14" t="s">
        <v>76</v>
      </c>
      <c r="W3" s="5">
        <v>2</v>
      </c>
      <c r="X3" s="16" t="s">
        <v>77</v>
      </c>
      <c r="Y3" s="5">
        <v>2</v>
      </c>
      <c r="Z3" s="16" t="s">
        <v>78</v>
      </c>
      <c r="AA3" s="5">
        <v>2</v>
      </c>
      <c r="AB3" s="16" t="s">
        <v>79</v>
      </c>
      <c r="AC3" s="5">
        <v>2</v>
      </c>
      <c r="AD3" s="14" t="s">
        <v>80</v>
      </c>
      <c r="AE3" s="5">
        <v>2</v>
      </c>
      <c r="AF3" s="16" t="s">
        <v>81</v>
      </c>
      <c r="AG3" s="15" t="s">
        <v>51</v>
      </c>
      <c r="AH3" s="15" t="s">
        <v>52</v>
      </c>
      <c r="AI3" s="16" t="s">
        <v>53</v>
      </c>
      <c r="AJ3" s="17"/>
    </row>
    <row r="4" spans="1:36" ht="40.799999999999997" x14ac:dyDescent="0.2">
      <c r="A4" s="62">
        <v>2</v>
      </c>
      <c r="D4" s="14" t="s">
        <v>68</v>
      </c>
      <c r="E4" s="14" t="s">
        <v>65</v>
      </c>
      <c r="F4" s="14" t="s">
        <v>82</v>
      </c>
      <c r="G4" s="5">
        <v>2</v>
      </c>
      <c r="H4" s="16" t="s">
        <v>83</v>
      </c>
      <c r="I4" s="5">
        <v>2</v>
      </c>
      <c r="J4" s="16" t="s">
        <v>84</v>
      </c>
      <c r="K4" s="5">
        <v>2</v>
      </c>
      <c r="L4" s="16" t="s">
        <v>85</v>
      </c>
      <c r="M4" s="5">
        <v>2</v>
      </c>
      <c r="N4" s="16" t="s">
        <v>86</v>
      </c>
      <c r="O4" s="5">
        <v>2</v>
      </c>
      <c r="P4" s="16" t="s">
        <v>87</v>
      </c>
      <c r="Q4" s="5">
        <v>1</v>
      </c>
      <c r="R4" s="16" t="s">
        <v>88</v>
      </c>
      <c r="S4" s="5">
        <v>1</v>
      </c>
      <c r="T4" s="16" t="s">
        <v>89</v>
      </c>
      <c r="U4" s="5">
        <v>2</v>
      </c>
      <c r="V4" s="16" t="s">
        <v>90</v>
      </c>
      <c r="W4" s="45">
        <v>2</v>
      </c>
      <c r="X4" s="16" t="s">
        <v>91</v>
      </c>
      <c r="Y4" s="5">
        <v>2</v>
      </c>
      <c r="Z4" s="16" t="s">
        <v>92</v>
      </c>
      <c r="AA4" s="5">
        <v>2</v>
      </c>
      <c r="AB4" s="16" t="s">
        <v>6</v>
      </c>
      <c r="AC4" s="5">
        <v>2</v>
      </c>
      <c r="AD4" s="16" t="s">
        <v>6</v>
      </c>
      <c r="AE4" s="45">
        <v>2</v>
      </c>
      <c r="AF4" s="16" t="s">
        <v>6</v>
      </c>
      <c r="AG4" s="15" t="s">
        <v>51</v>
      </c>
      <c r="AH4" s="15" t="s">
        <v>52</v>
      </c>
      <c r="AI4" s="16" t="s">
        <v>53</v>
      </c>
    </row>
    <row r="5" spans="1:36" ht="51" x14ac:dyDescent="0.2">
      <c r="A5" s="62">
        <v>3</v>
      </c>
      <c r="D5" s="14" t="s">
        <v>68</v>
      </c>
      <c r="E5" s="14" t="s">
        <v>93</v>
      </c>
      <c r="F5" s="14" t="s">
        <v>94</v>
      </c>
      <c r="G5" s="5">
        <v>2</v>
      </c>
      <c r="H5" s="16" t="s">
        <v>95</v>
      </c>
      <c r="I5" s="5">
        <v>2</v>
      </c>
      <c r="J5" s="16" t="s">
        <v>6</v>
      </c>
      <c r="K5" s="5">
        <v>2</v>
      </c>
      <c r="L5" s="16" t="s">
        <v>96</v>
      </c>
      <c r="M5" s="5">
        <v>2</v>
      </c>
      <c r="N5" s="16" t="s">
        <v>6</v>
      </c>
      <c r="O5" s="5">
        <v>2</v>
      </c>
      <c r="P5" s="16" t="s">
        <v>6</v>
      </c>
      <c r="Q5" s="5">
        <v>2</v>
      </c>
      <c r="R5" s="16" t="s">
        <v>6</v>
      </c>
      <c r="S5" s="5">
        <v>1</v>
      </c>
      <c r="T5" s="16" t="s">
        <v>6</v>
      </c>
      <c r="U5" s="5">
        <v>2</v>
      </c>
      <c r="V5" s="16" t="s">
        <v>6</v>
      </c>
      <c r="W5" s="45">
        <v>2</v>
      </c>
      <c r="X5" s="16" t="s">
        <v>97</v>
      </c>
      <c r="Y5" s="5">
        <v>2</v>
      </c>
      <c r="Z5" s="16" t="s">
        <v>6</v>
      </c>
      <c r="AA5" s="5">
        <v>2</v>
      </c>
      <c r="AB5" s="16" t="s">
        <v>6</v>
      </c>
      <c r="AC5" s="5">
        <v>2</v>
      </c>
      <c r="AD5" s="16" t="s">
        <v>6</v>
      </c>
      <c r="AE5" s="45">
        <v>2</v>
      </c>
      <c r="AF5" s="16" t="s">
        <v>6</v>
      </c>
      <c r="AG5" s="15" t="s">
        <v>51</v>
      </c>
      <c r="AH5" s="15" t="s">
        <v>52</v>
      </c>
      <c r="AI5" s="16" t="s">
        <v>53</v>
      </c>
    </row>
    <row r="6" spans="1:36" x14ac:dyDescent="0.2">
      <c r="A6" s="62">
        <v>4</v>
      </c>
      <c r="D6" s="14" t="s">
        <v>68</v>
      </c>
      <c r="E6" s="14" t="s">
        <v>50</v>
      </c>
      <c r="F6" s="14" t="s">
        <v>98</v>
      </c>
      <c r="G6" s="5">
        <v>2</v>
      </c>
      <c r="H6" s="16" t="s">
        <v>99</v>
      </c>
      <c r="I6" s="5">
        <v>2</v>
      </c>
      <c r="J6" s="16" t="s">
        <v>100</v>
      </c>
      <c r="K6" s="5">
        <v>2</v>
      </c>
      <c r="L6" s="16" t="s">
        <v>101</v>
      </c>
      <c r="M6" s="5">
        <v>2</v>
      </c>
      <c r="N6" s="16" t="s">
        <v>102</v>
      </c>
      <c r="O6" s="5">
        <v>2</v>
      </c>
      <c r="P6" s="16" t="s">
        <v>103</v>
      </c>
      <c r="Q6" s="5">
        <v>2</v>
      </c>
      <c r="R6" s="16" t="s">
        <v>104</v>
      </c>
      <c r="S6" s="5">
        <v>2</v>
      </c>
      <c r="T6" s="16" t="s">
        <v>105</v>
      </c>
      <c r="U6" s="5">
        <v>2</v>
      </c>
      <c r="V6" s="16" t="s">
        <v>106</v>
      </c>
      <c r="W6" s="45">
        <v>2</v>
      </c>
      <c r="X6" s="16" t="s">
        <v>107</v>
      </c>
      <c r="Y6" s="5">
        <v>2</v>
      </c>
      <c r="Z6" s="16" t="s">
        <v>108</v>
      </c>
      <c r="AA6" s="5">
        <v>2</v>
      </c>
      <c r="AB6" s="16" t="s">
        <v>109</v>
      </c>
      <c r="AC6" s="5">
        <v>2</v>
      </c>
      <c r="AD6" s="16" t="s">
        <v>110</v>
      </c>
      <c r="AE6" s="45">
        <v>2</v>
      </c>
      <c r="AF6" s="16" t="s">
        <v>111</v>
      </c>
      <c r="AG6" s="15" t="s">
        <v>51</v>
      </c>
      <c r="AH6" s="15" t="s">
        <v>52</v>
      </c>
      <c r="AI6" s="16" t="s">
        <v>53</v>
      </c>
    </row>
    <row r="7" spans="1:36" ht="40.799999999999997" x14ac:dyDescent="0.2">
      <c r="A7" s="62">
        <v>5</v>
      </c>
      <c r="D7" s="14" t="s">
        <v>68</v>
      </c>
      <c r="E7" s="14" t="s">
        <v>112</v>
      </c>
      <c r="F7" s="14" t="s">
        <v>82</v>
      </c>
      <c r="G7" s="5">
        <v>2</v>
      </c>
      <c r="H7" s="16" t="s">
        <v>113</v>
      </c>
      <c r="I7" s="5">
        <v>2</v>
      </c>
      <c r="J7" s="16" t="s">
        <v>114</v>
      </c>
      <c r="K7" s="5">
        <v>2</v>
      </c>
      <c r="L7" s="16" t="s">
        <v>115</v>
      </c>
      <c r="M7" s="5">
        <v>2</v>
      </c>
      <c r="N7" s="16" t="s">
        <v>116</v>
      </c>
      <c r="O7" s="5">
        <v>2</v>
      </c>
      <c r="P7" s="16" t="s">
        <v>117</v>
      </c>
      <c r="Q7" s="5">
        <v>2</v>
      </c>
      <c r="R7" s="16" t="s">
        <v>118</v>
      </c>
      <c r="S7" s="5">
        <v>2</v>
      </c>
      <c r="T7" s="16" t="s">
        <v>119</v>
      </c>
      <c r="U7" s="5">
        <v>2</v>
      </c>
      <c r="V7" s="16" t="s">
        <v>120</v>
      </c>
      <c r="W7" s="45">
        <v>2</v>
      </c>
      <c r="X7" s="16" t="s">
        <v>121</v>
      </c>
      <c r="Y7" s="5">
        <v>2</v>
      </c>
      <c r="Z7" s="16" t="s">
        <v>122</v>
      </c>
      <c r="AA7" s="5">
        <v>2</v>
      </c>
      <c r="AB7" s="16" t="s">
        <v>123</v>
      </c>
      <c r="AC7" s="5">
        <v>2</v>
      </c>
      <c r="AD7" s="16" t="s">
        <v>124</v>
      </c>
      <c r="AE7" s="45">
        <v>2</v>
      </c>
      <c r="AF7" s="16" t="s">
        <v>125</v>
      </c>
      <c r="AG7" s="15" t="s">
        <v>51</v>
      </c>
      <c r="AH7" s="15" t="s">
        <v>52</v>
      </c>
      <c r="AI7" s="16" t="s">
        <v>53</v>
      </c>
    </row>
    <row r="8" spans="1:36" x14ac:dyDescent="0.2">
      <c r="A8" s="62">
        <v>6</v>
      </c>
      <c r="D8" s="14" t="s">
        <v>68</v>
      </c>
      <c r="E8" s="14">
        <v>1</v>
      </c>
      <c r="F8" s="14" t="s">
        <v>126</v>
      </c>
      <c r="G8" s="5">
        <v>2</v>
      </c>
      <c r="H8" s="5" t="s">
        <v>127</v>
      </c>
      <c r="I8" s="5">
        <v>2</v>
      </c>
      <c r="J8" s="5" t="s">
        <v>100</v>
      </c>
      <c r="K8" s="5">
        <v>2</v>
      </c>
      <c r="L8" s="5" t="s">
        <v>101</v>
      </c>
      <c r="M8" s="5">
        <v>1</v>
      </c>
      <c r="N8" s="5" t="s">
        <v>128</v>
      </c>
      <c r="O8" s="5">
        <v>2</v>
      </c>
      <c r="P8" s="5" t="s">
        <v>129</v>
      </c>
      <c r="Q8" s="5">
        <v>2</v>
      </c>
      <c r="R8" s="5" t="s">
        <v>130</v>
      </c>
      <c r="S8" s="5">
        <v>2</v>
      </c>
      <c r="T8" s="5" t="s">
        <v>105</v>
      </c>
      <c r="U8" s="5">
        <v>2</v>
      </c>
      <c r="V8" s="5" t="s">
        <v>106</v>
      </c>
      <c r="W8" s="45">
        <v>1</v>
      </c>
      <c r="X8" s="5" t="s">
        <v>131</v>
      </c>
      <c r="Y8" s="5">
        <v>1</v>
      </c>
      <c r="Z8" s="5" t="s">
        <v>132</v>
      </c>
      <c r="AA8" s="5">
        <v>2</v>
      </c>
      <c r="AB8" s="5" t="s">
        <v>109</v>
      </c>
      <c r="AC8" s="5">
        <v>2</v>
      </c>
      <c r="AD8" s="5" t="s">
        <v>6</v>
      </c>
      <c r="AE8" s="45">
        <v>2</v>
      </c>
      <c r="AF8" s="5" t="s">
        <v>133</v>
      </c>
      <c r="AG8" s="15" t="s">
        <v>66</v>
      </c>
      <c r="AH8" s="15" t="s">
        <v>52</v>
      </c>
      <c r="AI8" s="16" t="s">
        <v>53</v>
      </c>
    </row>
    <row r="9" spans="1:36" ht="40.799999999999997" x14ac:dyDescent="0.2">
      <c r="A9" s="62">
        <v>7</v>
      </c>
      <c r="D9" s="14" t="s">
        <v>68</v>
      </c>
      <c r="E9" s="14" t="s">
        <v>50</v>
      </c>
      <c r="F9" s="14" t="s">
        <v>134</v>
      </c>
      <c r="G9" s="5">
        <v>2</v>
      </c>
      <c r="H9" s="19" t="s">
        <v>135</v>
      </c>
      <c r="I9" s="5">
        <v>2</v>
      </c>
      <c r="J9" s="19" t="s">
        <v>136</v>
      </c>
      <c r="K9" s="5">
        <v>2</v>
      </c>
      <c r="L9" s="19" t="s">
        <v>137</v>
      </c>
      <c r="M9" s="5">
        <v>2</v>
      </c>
      <c r="N9" s="19" t="s">
        <v>138</v>
      </c>
      <c r="O9" s="5">
        <v>2</v>
      </c>
      <c r="P9" s="19" t="s">
        <v>6</v>
      </c>
      <c r="Q9" s="5">
        <v>2</v>
      </c>
      <c r="R9" s="19" t="s">
        <v>139</v>
      </c>
      <c r="S9" s="5">
        <v>2</v>
      </c>
      <c r="T9" s="19" t="s">
        <v>140</v>
      </c>
      <c r="U9" s="5">
        <v>2</v>
      </c>
      <c r="V9" s="19" t="s">
        <v>6</v>
      </c>
      <c r="W9" s="45">
        <v>2</v>
      </c>
      <c r="X9" s="19" t="s">
        <v>141</v>
      </c>
      <c r="Y9" s="5">
        <v>2</v>
      </c>
      <c r="Z9" s="19" t="s">
        <v>142</v>
      </c>
      <c r="AA9" s="5">
        <v>2</v>
      </c>
      <c r="AB9" s="19" t="s">
        <v>143</v>
      </c>
      <c r="AC9" s="5">
        <v>2</v>
      </c>
      <c r="AD9" s="19" t="s">
        <v>144</v>
      </c>
      <c r="AE9" s="45">
        <v>2</v>
      </c>
      <c r="AF9" s="19" t="s">
        <v>145</v>
      </c>
      <c r="AG9" s="14" t="s">
        <v>51</v>
      </c>
      <c r="AH9" s="14" t="s">
        <v>52</v>
      </c>
      <c r="AI9" s="14" t="s">
        <v>53</v>
      </c>
    </row>
    <row r="10" spans="1:36" x14ac:dyDescent="0.2">
      <c r="A10" s="62">
        <v>8</v>
      </c>
      <c r="D10" s="14" t="s">
        <v>146</v>
      </c>
      <c r="E10" s="14" t="s">
        <v>50</v>
      </c>
      <c r="F10" s="14" t="s">
        <v>147</v>
      </c>
      <c r="G10" s="5">
        <v>2</v>
      </c>
      <c r="H10" s="19" t="s">
        <v>148</v>
      </c>
      <c r="I10" s="5">
        <v>2</v>
      </c>
      <c r="J10" s="19" t="s">
        <v>149</v>
      </c>
      <c r="K10" s="5">
        <v>2</v>
      </c>
      <c r="L10" s="19" t="s">
        <v>150</v>
      </c>
      <c r="M10" s="5">
        <v>2</v>
      </c>
      <c r="N10" s="19" t="s">
        <v>6</v>
      </c>
      <c r="O10" s="5">
        <v>2</v>
      </c>
      <c r="P10" s="19" t="s">
        <v>151</v>
      </c>
      <c r="Q10" s="5">
        <v>1</v>
      </c>
      <c r="R10" s="19" t="s">
        <v>6</v>
      </c>
      <c r="S10" s="5">
        <v>2</v>
      </c>
      <c r="T10" s="19" t="s">
        <v>6</v>
      </c>
      <c r="U10" s="5">
        <v>2</v>
      </c>
      <c r="V10" s="19" t="s">
        <v>152</v>
      </c>
      <c r="W10" s="45">
        <v>2</v>
      </c>
      <c r="X10" s="19" t="s">
        <v>153</v>
      </c>
      <c r="Y10" s="5">
        <v>2</v>
      </c>
      <c r="Z10" s="19" t="s">
        <v>6</v>
      </c>
      <c r="AA10" s="5">
        <v>2</v>
      </c>
      <c r="AB10" s="19" t="s">
        <v>154</v>
      </c>
      <c r="AC10" s="5">
        <v>2</v>
      </c>
      <c r="AD10" s="19" t="s">
        <v>6</v>
      </c>
      <c r="AE10" s="45">
        <v>2</v>
      </c>
      <c r="AF10" s="19" t="s">
        <v>6</v>
      </c>
      <c r="AG10" s="14" t="s">
        <v>51</v>
      </c>
      <c r="AH10" s="14" t="s">
        <v>52</v>
      </c>
      <c r="AI10" s="14" t="s">
        <v>53</v>
      </c>
    </row>
    <row r="11" spans="1:36" x14ac:dyDescent="0.2">
      <c r="A11" s="62">
        <v>9</v>
      </c>
      <c r="D11" s="14" t="s">
        <v>68</v>
      </c>
      <c r="E11" s="14" t="s">
        <v>64</v>
      </c>
      <c r="F11" s="14" t="s">
        <v>155</v>
      </c>
      <c r="G11" s="5">
        <v>2</v>
      </c>
      <c r="H11" s="19" t="s">
        <v>156</v>
      </c>
      <c r="I11" s="5">
        <v>2</v>
      </c>
      <c r="J11" s="19" t="s">
        <v>157</v>
      </c>
      <c r="K11" s="5">
        <v>2</v>
      </c>
      <c r="L11" s="19" t="s">
        <v>158</v>
      </c>
      <c r="M11" s="5">
        <v>2</v>
      </c>
      <c r="N11" s="19" t="s">
        <v>159</v>
      </c>
      <c r="O11" s="5">
        <v>2</v>
      </c>
      <c r="P11" s="19" t="s">
        <v>6</v>
      </c>
      <c r="Q11" s="5">
        <v>2</v>
      </c>
      <c r="R11" s="19" t="s">
        <v>160</v>
      </c>
      <c r="S11" s="5">
        <v>2</v>
      </c>
      <c r="T11" s="19" t="s">
        <v>161</v>
      </c>
      <c r="U11" s="5">
        <v>2</v>
      </c>
      <c r="V11" s="19" t="s">
        <v>162</v>
      </c>
      <c r="W11" s="45">
        <v>2</v>
      </c>
      <c r="X11" s="19" t="s">
        <v>163</v>
      </c>
      <c r="Y11" s="5">
        <v>2</v>
      </c>
      <c r="Z11" s="19" t="s">
        <v>164</v>
      </c>
      <c r="AA11" s="5">
        <v>2</v>
      </c>
      <c r="AB11" s="19" t="s">
        <v>165</v>
      </c>
      <c r="AC11" s="5">
        <v>2</v>
      </c>
      <c r="AD11" s="19" t="s">
        <v>144</v>
      </c>
      <c r="AE11" s="45">
        <v>2</v>
      </c>
      <c r="AF11" s="19" t="s">
        <v>166</v>
      </c>
      <c r="AG11" s="14" t="s">
        <v>51</v>
      </c>
      <c r="AH11" s="14" t="s">
        <v>52</v>
      </c>
      <c r="AI11" s="14" t="s">
        <v>53</v>
      </c>
    </row>
    <row r="12" spans="1:36" ht="30.6" x14ac:dyDescent="0.2">
      <c r="A12" s="62">
        <v>10</v>
      </c>
      <c r="D12" s="14" t="s">
        <v>68</v>
      </c>
      <c r="E12" s="14" t="s">
        <v>167</v>
      </c>
      <c r="F12" s="14" t="s">
        <v>168</v>
      </c>
      <c r="G12" s="5">
        <v>2</v>
      </c>
      <c r="H12" s="19" t="s">
        <v>169</v>
      </c>
      <c r="I12" s="5">
        <v>2</v>
      </c>
      <c r="J12" s="19" t="s">
        <v>170</v>
      </c>
      <c r="K12" s="5">
        <v>2</v>
      </c>
      <c r="L12" s="19" t="s">
        <v>171</v>
      </c>
      <c r="M12" s="5">
        <v>2</v>
      </c>
      <c r="N12" s="19" t="s">
        <v>172</v>
      </c>
      <c r="O12" s="5">
        <v>2</v>
      </c>
      <c r="P12" s="19" t="s">
        <v>173</v>
      </c>
      <c r="Q12" s="5">
        <v>2</v>
      </c>
      <c r="R12" s="19" t="s">
        <v>174</v>
      </c>
      <c r="S12" s="5">
        <v>2</v>
      </c>
      <c r="T12" s="19" t="s">
        <v>175</v>
      </c>
      <c r="U12" s="5">
        <v>1</v>
      </c>
      <c r="V12" s="19" t="s">
        <v>176</v>
      </c>
      <c r="W12" s="45">
        <v>2</v>
      </c>
      <c r="X12" s="19" t="s">
        <v>177</v>
      </c>
      <c r="Y12" s="5">
        <v>2</v>
      </c>
      <c r="Z12" s="19" t="s">
        <v>178</v>
      </c>
      <c r="AA12" s="5">
        <v>2</v>
      </c>
      <c r="AB12" s="19" t="s">
        <v>179</v>
      </c>
      <c r="AC12" s="5">
        <v>1</v>
      </c>
      <c r="AD12" s="19" t="s">
        <v>180</v>
      </c>
      <c r="AE12" s="45">
        <v>2</v>
      </c>
      <c r="AF12" s="19" t="s">
        <v>181</v>
      </c>
      <c r="AG12" s="14" t="s">
        <v>51</v>
      </c>
      <c r="AH12" s="14" t="s">
        <v>52</v>
      </c>
      <c r="AI12" s="14" t="s">
        <v>53</v>
      </c>
    </row>
    <row r="13" spans="1:36" ht="20.399999999999999" x14ac:dyDescent="0.2">
      <c r="A13" s="62">
        <v>11</v>
      </c>
      <c r="D13" s="14" t="s">
        <v>68</v>
      </c>
      <c r="E13" s="14">
        <v>2</v>
      </c>
      <c r="F13" s="14" t="s">
        <v>182</v>
      </c>
      <c r="G13" s="5">
        <v>2</v>
      </c>
      <c r="H13" s="19" t="s">
        <v>183</v>
      </c>
      <c r="I13" s="5">
        <v>2</v>
      </c>
      <c r="J13" s="19" t="s">
        <v>100</v>
      </c>
      <c r="K13" s="5">
        <v>2</v>
      </c>
      <c r="L13" s="19" t="s">
        <v>184</v>
      </c>
      <c r="M13" s="5">
        <v>2</v>
      </c>
      <c r="N13" s="19" t="s">
        <v>185</v>
      </c>
      <c r="O13" s="5">
        <v>2</v>
      </c>
      <c r="P13" s="19" t="s">
        <v>101</v>
      </c>
      <c r="Q13" s="5">
        <v>2</v>
      </c>
      <c r="R13" s="19" t="s">
        <v>186</v>
      </c>
      <c r="S13" s="5">
        <v>2</v>
      </c>
      <c r="T13" s="19" t="s">
        <v>105</v>
      </c>
      <c r="U13" s="5">
        <v>2</v>
      </c>
      <c r="V13" s="19" t="s">
        <v>106</v>
      </c>
      <c r="W13" s="45">
        <v>2</v>
      </c>
      <c r="X13" s="19" t="s">
        <v>187</v>
      </c>
      <c r="Y13" s="5">
        <v>2</v>
      </c>
      <c r="Z13" s="19" t="s">
        <v>188</v>
      </c>
      <c r="AA13" s="5">
        <v>2</v>
      </c>
      <c r="AB13" s="19" t="s">
        <v>109</v>
      </c>
      <c r="AC13" s="5">
        <v>2</v>
      </c>
      <c r="AD13" s="19" t="s">
        <v>189</v>
      </c>
      <c r="AE13" s="45">
        <v>2</v>
      </c>
      <c r="AF13" s="19" t="s">
        <v>190</v>
      </c>
      <c r="AG13" s="14" t="s">
        <v>51</v>
      </c>
      <c r="AH13" s="14" t="s">
        <v>52</v>
      </c>
      <c r="AI13" s="14" t="s">
        <v>53</v>
      </c>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2021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DEF074-D34B-487A-A6B6-77493A4A8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13C1A-D5E4-4A9D-8779-32F66BE4FD8C}">
  <ds:schemaRefs>
    <ds:schemaRef ds:uri="http://schemas.microsoft.com/sharepoint/v3/contenttype/forms"/>
  </ds:schemaRefs>
</ds:datastoreItem>
</file>

<file path=customXml/itemProps3.xml><?xml version="1.0" encoding="utf-8"?>
<ds:datastoreItem xmlns:ds="http://schemas.openxmlformats.org/officeDocument/2006/customXml" ds:itemID="{0F3E5076-6998-49BB-A9D9-BE6568A257E9}">
  <ds:schemaRefs>
    <ds:schemaRef ds:uri="http://purl.org/dc/dcmitype/"/>
    <ds:schemaRef ds:uri="http://purl.org/dc/elements/1.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ff17b072-a641-4163-845d-6bc934424af4"/>
    <ds:schemaRef ds:uri="4ea68dd0-e2a5-4487-9a57-56deb1000fd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2021-05-06T13:31:58Z</cp:lastPrinted>
  <dcterms:created xsi:type="dcterms:W3CDTF">2011-02-23T21:08:19Z</dcterms:created>
  <dcterms:modified xsi:type="dcterms:W3CDTF">2022-05-06T16:55:14Z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