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408466C9-A93E-484C-BAE1-58162815038C}"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6" i="1" l="1"/>
  <c r="Y4" i="1"/>
  <c r="AD4" i="1" s="1"/>
  <c r="Z4" i="1"/>
  <c r="AE4" i="1" s="1"/>
  <c r="AA4" i="1"/>
  <c r="AF4" i="1" s="1"/>
  <c r="Y5" i="1"/>
  <c r="AD5" i="1" s="1"/>
  <c r="AG5" i="1" s="1"/>
  <c r="Z5" i="1"/>
  <c r="AE5" i="1" s="1"/>
  <c r="AA5" i="1"/>
  <c r="AF5" i="1" s="1"/>
  <c r="Y6" i="1"/>
  <c r="AD6" i="1" s="1"/>
  <c r="Z6" i="1"/>
  <c r="AA6" i="1"/>
  <c r="AF6" i="1" s="1"/>
  <c r="Z3" i="1"/>
  <c r="AA3" i="1"/>
  <c r="Y3" i="1"/>
  <c r="B4" i="1"/>
  <c r="W4" i="1" s="1"/>
  <c r="C4" i="1"/>
  <c r="D4" i="1"/>
  <c r="E4" i="1"/>
  <c r="F4" i="1"/>
  <c r="G4" i="1"/>
  <c r="H4" i="1"/>
  <c r="I4" i="1"/>
  <c r="L4" i="1"/>
  <c r="M4" i="1"/>
  <c r="P4" i="1"/>
  <c r="Q4" i="1" s="1"/>
  <c r="S4" i="1"/>
  <c r="T4" i="1"/>
  <c r="U4" i="1"/>
  <c r="B5" i="1"/>
  <c r="C5" i="1"/>
  <c r="D5" i="1"/>
  <c r="W5" i="1" s="1"/>
  <c r="E5" i="1"/>
  <c r="F5" i="1"/>
  <c r="G5" i="1"/>
  <c r="H5" i="1"/>
  <c r="I5" i="1"/>
  <c r="L5" i="1"/>
  <c r="M5" i="1"/>
  <c r="N5" i="1"/>
  <c r="P5" i="1"/>
  <c r="Q5" i="1"/>
  <c r="S5" i="1"/>
  <c r="T5" i="1"/>
  <c r="U5" i="1" s="1"/>
  <c r="B6" i="1"/>
  <c r="W6" i="1" s="1"/>
  <c r="C6" i="1"/>
  <c r="D6" i="1"/>
  <c r="E6" i="1"/>
  <c r="F6" i="1"/>
  <c r="G6" i="1"/>
  <c r="H6" i="1"/>
  <c r="I6" i="1"/>
  <c r="L6" i="1"/>
  <c r="M6" i="1"/>
  <c r="P6" i="1"/>
  <c r="Q6" i="1"/>
  <c r="S6" i="1"/>
  <c r="T6" i="1"/>
  <c r="U6" i="1"/>
  <c r="AG6" i="1" l="1"/>
  <c r="AG4" i="1"/>
  <c r="J5" i="1"/>
  <c r="J4" i="1"/>
  <c r="J6" i="1"/>
  <c r="N4" i="1"/>
  <c r="N6" i="1"/>
  <c r="AF3" i="1"/>
  <c r="AE3" i="1"/>
  <c r="C105" i="3" l="1"/>
  <c r="C104" i="3"/>
  <c r="C103" i="3"/>
  <c r="C102" i="3"/>
  <c r="C113" i="3"/>
  <c r="C112" i="3"/>
  <c r="C111" i="3"/>
  <c r="AD3" i="1"/>
  <c r="C96" i="3" l="1"/>
  <c r="C95" i="3"/>
  <c r="C94" i="3"/>
  <c r="C97" i="3"/>
  <c r="AG3" i="1"/>
  <c r="AG8" i="1" s="1"/>
  <c r="AD8" i="1"/>
  <c r="AF8" i="1"/>
  <c r="AE8" i="1"/>
  <c r="C98" i="3" l="1"/>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T3" i="1"/>
  <c r="U3" i="1" s="1"/>
  <c r="S3" i="1"/>
  <c r="P3" i="1"/>
  <c r="L3" i="1"/>
  <c r="I3" i="1"/>
  <c r="H3" i="1"/>
  <c r="G3" i="1"/>
  <c r="F3" i="1"/>
  <c r="E3" i="1"/>
  <c r="D3" i="1"/>
  <c r="C3" i="1"/>
  <c r="C12" i="3" l="1"/>
  <c r="A12" i="3" s="1"/>
  <c r="C42" i="3"/>
  <c r="D34" i="3" s="1"/>
  <c r="C48" i="3"/>
  <c r="A48" i="3" s="1"/>
  <c r="C18" i="3"/>
  <c r="A18" i="3" s="1"/>
  <c r="C6" i="3"/>
  <c r="A6" i="3" s="1"/>
  <c r="C30" i="3"/>
  <c r="A30" i="3" s="1"/>
  <c r="U8" i="1"/>
  <c r="A42" i="3" l="1"/>
  <c r="C50" i="3" s="1"/>
  <c r="D33" i="3"/>
  <c r="A36" i="3"/>
  <c r="D32" i="3"/>
  <c r="D36" i="3" l="1"/>
  <c r="C106" i="3"/>
  <c r="D104" i="3" s="1"/>
  <c r="T8" i="1"/>
  <c r="S8" i="1"/>
  <c r="P8" i="1"/>
  <c r="M3" i="1"/>
  <c r="M8" i="1" s="1"/>
  <c r="L8" i="1"/>
  <c r="C8" i="1"/>
  <c r="D8" i="1"/>
  <c r="E8" i="1"/>
  <c r="F8" i="1"/>
  <c r="G8" i="1"/>
  <c r="H8" i="1"/>
  <c r="I8" i="1"/>
  <c r="B3" i="1"/>
  <c r="W3" i="1" l="1"/>
  <c r="W8" i="1" s="1"/>
  <c r="B8" i="1"/>
  <c r="D103" i="3"/>
  <c r="D105" i="3"/>
  <c r="D102" i="3"/>
  <c r="D14" i="3"/>
  <c r="C114" i="3"/>
  <c r="C115" i="3" s="1"/>
  <c r="C99" i="3"/>
  <c r="C87" i="3"/>
  <c r="C81" i="3"/>
  <c r="A81" i="3" s="1"/>
  <c r="C72" i="3"/>
  <c r="A72" i="3" s="1"/>
  <c r="C74" i="3" s="1"/>
  <c r="C62" i="3"/>
  <c r="A62" i="3" s="1"/>
  <c r="C56" i="3"/>
  <c r="A56" i="3" s="1"/>
  <c r="D21" i="3"/>
  <c r="D9" i="3"/>
  <c r="D3" i="3"/>
  <c r="J3" i="1"/>
  <c r="J8" i="1" s="1"/>
  <c r="C64" i="3" l="1"/>
  <c r="D84" i="3"/>
  <c r="A87" i="3"/>
  <c r="C89" i="3" s="1"/>
  <c r="D53" i="3"/>
  <c r="D45" i="3"/>
  <c r="D27" i="3"/>
  <c r="D26" i="3"/>
  <c r="D28" i="3"/>
  <c r="D112" i="3"/>
  <c r="D111" i="3"/>
  <c r="D113" i="3"/>
  <c r="D38" i="3"/>
  <c r="D39" i="3"/>
  <c r="D40" i="3"/>
  <c r="D96" i="3"/>
  <c r="D97" i="3"/>
  <c r="D94" i="3"/>
  <c r="D95" i="3"/>
  <c r="D79" i="3"/>
  <c r="D60" i="3"/>
  <c r="D22" i="3"/>
  <c r="D78" i="3"/>
  <c r="D15" i="3"/>
  <c r="D16" i="3"/>
  <c r="D106" i="3"/>
  <c r="D52" i="3"/>
  <c r="D2" i="3"/>
  <c r="D44" i="3"/>
  <c r="D8" i="3"/>
  <c r="D4" i="3"/>
  <c r="D59" i="3"/>
  <c r="D46" i="3"/>
  <c r="D77" i="3"/>
  <c r="D54" i="3"/>
  <c r="D10" i="3"/>
  <c r="D58" i="3"/>
  <c r="D20" i="3"/>
  <c r="D83" i="3"/>
  <c r="D85" i="3"/>
  <c r="D68" i="3"/>
  <c r="D70" i="3"/>
  <c r="D69" i="3"/>
  <c r="D30" i="3" l="1"/>
  <c r="D114" i="3"/>
  <c r="D18" i="3"/>
  <c r="D81" i="3"/>
  <c r="D56" i="3"/>
  <c r="D24" i="3"/>
  <c r="D42" i="3"/>
  <c r="D48" i="3"/>
  <c r="D6" i="3"/>
  <c r="D62" i="3"/>
  <c r="D12" i="3"/>
  <c r="D98" i="3"/>
  <c r="D87" i="3"/>
  <c r="D72" i="3"/>
  <c r="Q3" i="1"/>
  <c r="Q8" i="1" s="1"/>
  <c r="C107" i="3" l="1"/>
  <c r="C117" i="3" l="1"/>
  <c r="N3" i="1" l="1"/>
  <c r="N8" i="1" s="1"/>
</calcChain>
</file>

<file path=xl/sharedStrings.xml><?xml version="1.0" encoding="utf-8"?>
<sst xmlns="http://schemas.openxmlformats.org/spreadsheetml/2006/main" count="269" uniqueCount="111">
  <si>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</si>
  <si>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</si>
  <si>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</si>
  <si>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</si>
  <si>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</si>
  <si>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</si>
  <si>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</si>
  <si>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</si>
  <si>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</si>
  <si>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</si>
  <si>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</si>
  <si>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</si>
  <si>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</si>
  <si>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</si>
  <si>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</si>
  <si>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</si>
  <si>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</si>
  <si>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</si>
  <si>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</si>
  <si>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</si>
  <si>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</si>
  <si>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</si>
  <si>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</si>
  <si>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</si>
  <si>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</si>
  <si>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</si>
  <si>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</si>
  <si>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</si>
  <si>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</si>
  <si>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</si>
  <si>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</si>
  <si>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</si>
  <si>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</si>
  <si>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</si>
  <si>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</si>
  <si>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</si>
  <si>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</si>
  <si>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</si>
  <si>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</si>
  <si>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</si>
  <si>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</si>
  <si>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</si>
  <si>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</si>
  <si>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</si>
  <si>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</si>
  <si>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Comments:</t>
  </si>
  <si>
    <t>Classroom Management</t>
  </si>
  <si>
    <t>Professional</t>
  </si>
  <si>
    <t>Spring 2020</t>
  </si>
  <si>
    <t>SuccessfulIn</t>
  </si>
  <si>
    <t>RecommendWithou</t>
  </si>
  <si>
    <t>TargetTheCandid</t>
  </si>
  <si>
    <t>Planning was detailed and connected to standards.</t>
  </si>
  <si>
    <t>Mindful of student needs and responded to them.</t>
  </si>
  <si>
    <t>Variety of strategies were used for instruction and grouping.</t>
  </si>
  <si>
    <t>Reflective and professional with all students and staff.</t>
  </si>
  <si>
    <t>Implemented a variety of strategies for instruction and grouping.</t>
  </si>
  <si>
    <t>Variety of resources were utilized to support students.</t>
  </si>
  <si>
    <t>Assessments were utilized and analyzed.</t>
  </si>
  <si>
    <t>Positive learning environment was established and candidate showed growth in classroom management.</t>
  </si>
  <si>
    <t>Lesson planning and implementation included a variety of strategies for instruction and grouping. Organization was apparent.</t>
  </si>
  <si>
    <t>Established professional relationships with faculty, students, and parents.</t>
  </si>
  <si>
    <t>Communication with students and staff were thoughtful, intentional, and purposeful.</t>
  </si>
  <si>
    <t>Thoughtful reflection and adjustments were made through the process.</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</si>
  <si>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</si>
  <si>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</si>
  <si>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</si>
  <si>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</si>
  <si>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</si>
  <si>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</si>
  <si>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</si>
  <si>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</si>
  <si>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</si>
  <si>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</si>
  <si>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 xml:space="preserve">1. Planning for Instruction 
(CEC 5.1; IGC.5.S1; InTASC 7, 8)
</t>
  </si>
  <si>
    <t>(CEC 2.1; IGC.2.S3; InTASC 3)</t>
  </si>
  <si>
    <t xml:space="preserve">2. Instructional Strategies
(CEC 3.1;  InTASC 4, 5)
</t>
  </si>
  <si>
    <t>CEC 5.5; IGC.5.S8; InTASC 7, 8)</t>
  </si>
  <si>
    <t xml:space="preserve">CEC 5.2; IGC.5. S25;
InTASC 7, 8)
</t>
  </si>
  <si>
    <t xml:space="preserve">3. Resources
(CEC 7.3; IGC.7.S4; InTASC 10)
</t>
  </si>
  <si>
    <t xml:space="preserve">4. Assessment
(CEC 4.2; IGC.4.S2; InTASC 6)
</t>
  </si>
  <si>
    <t>(CEC 4.4; IGC.4.S1; InTASC 6)</t>
  </si>
  <si>
    <t xml:space="preserve">5. Learning Environment
(CEC 2.1; IGC.2. S3; InTASC 3)
</t>
  </si>
  <si>
    <t xml:space="preserve">6. Lesson Management
(CEC 5.7; IGC.5. K3; InTASC 7, 8)
</t>
  </si>
  <si>
    <t xml:space="preserve">7. Professional Relationships
(CEC 7.3; IGC.7. K.3; InTASC 10)
</t>
  </si>
  <si>
    <t xml:space="preserve">8. Communication
(CEC 6.1; IGC.6.S2; InTASC 9)
</t>
  </si>
  <si>
    <t xml:space="preserve">9. Critical Thinking and Reflective Practice
(CEC 6.1; IGC.6.S2; InTASC 9)
</t>
  </si>
  <si>
    <t xml:space="preserve">1. Planning for Instruction 
(CEC 5.1; IGC.5.S1; InTASC 7, 8)
</t>
  </si>
  <si>
    <t xml:space="preserve">2. Instructional Strategies
(CEC 3.1;  InTASC 4, 5)
</t>
  </si>
  <si>
    <t xml:space="preserve">3. Resources
(CEC 7.3; IGC.7.S4; InTASC 10)
</t>
  </si>
  <si>
    <t xml:space="preserve">4. Assessment
(CEC 4.2; IGC.4.S2; InTASC 6)
</t>
  </si>
  <si>
    <t xml:space="preserve">6. Lesson Management
(CEC 5.7; IGC.5. K3; InTASC 7, 8)
</t>
  </si>
  <si>
    <t xml:space="preserve">9. Critical Thinking and Reflective Practice
(CEC 6.1; IGC.6.S2; InTASC 9)
</t>
  </si>
  <si>
    <t>Mixed</t>
  </si>
  <si>
    <t>Prairie Queen Elementary/Jefferson MS OKC</t>
  </si>
  <si>
    <t>Prairie Queen Elementary-Jefferson Mid Sch OKC</t>
  </si>
  <si>
    <t>NV</t>
  </si>
  <si>
    <t>3 yr. old - HS</t>
  </si>
  <si>
    <t>Elk City Elem. &amp; HS, Elk City, OK</t>
  </si>
  <si>
    <t>Ms. Day's lesson plans were aligned with Oklahoma Academic Standards, demonstrated an understanding of the subject matter, and were formatted in a professional manner.</t>
  </si>
  <si>
    <t>Ms. Day intentionally plans to utilize a variety of instructional strategies that are designed to meet the students' needs.</t>
  </si>
  <si>
    <t>Ms. Day discussed the importance of relevant connections between lesson content and real world experiences to solve problems.</t>
  </si>
  <si>
    <t>Ms. Day certainly shows evidence of understanding that her students learn in a variety of ways. Her special education students had a wide variety of adaptions.</t>
  </si>
  <si>
    <t>In her TWS, Ms. Day's analysis of the provided data was appropriate.  She identified the strengths and weaknesses of her students. She engages in instructional assessment techniques during her lessons.</t>
  </si>
  <si>
    <t>Ms. Day was able to maintain the positive learning environment that had been established by her cooperating teacher. She certainly has high expectations for all of her students.</t>
  </si>
  <si>
    <t>Ms. Day understands the importance of student engagement in effective instruction and classroom management. She is cognizant of the fact that a variety of management strategies are best.</t>
  </si>
  <si>
    <t>Ms. Day presents herself as a professional educator at all times and understands that she needs to seek out professional development opportunities.</t>
  </si>
  <si>
    <t>Ms. Day engaged in constructive reflection.  Her plans to improve her lessons were on target.</t>
  </si>
  <si>
    <t>P-12</t>
  </si>
  <si>
    <t>The Children's Center, Bethany, OK</t>
  </si>
  <si>
    <t>Brooklynn possess the ability to communicate well and build relationships which is so important to the success of an educator.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</si>
</sst>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3">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2" fontId="0" fillId="0" borderId="0" xfId="0" applyNumberFormat="1" applyFont="1" applyFill="1" applyAlignment="1" applyProtection="1">
      <alignment horizontal="left" vertical="top"/>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zoomScaleNormal="100" workbookViewId="0">
      <selection activeCell="Y19" sqref="Y19"/>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64" t="s">
        <v>10</v>
      </c>
      <c r="B1" s="63" t="s">
        <v>6</v>
      </c>
      <c r="C1" s="63"/>
      <c r="D1" s="63"/>
      <c r="E1" s="63"/>
      <c r="F1" s="63"/>
      <c r="G1" s="63"/>
      <c r="H1" s="63"/>
      <c r="I1" s="63"/>
      <c r="J1" s="63"/>
      <c r="K1" s="48"/>
      <c r="L1" s="63" t="s">
        <v>8</v>
      </c>
      <c r="M1" s="63"/>
      <c r="N1" s="63"/>
      <c r="O1" s="48"/>
      <c r="P1" s="48" t="s">
        <v>43</v>
      </c>
      <c r="Q1" s="48"/>
      <c r="R1" s="48"/>
      <c r="S1" s="63" t="s">
        <v>64</v>
      </c>
      <c r="T1" s="63"/>
      <c r="U1" s="48"/>
      <c r="V1" s="48"/>
      <c r="W1" s="48"/>
      <c r="X1" s="42"/>
      <c r="Y1" s="63" t="s">
        <v>72</v>
      </c>
      <c r="Z1" s="63"/>
      <c r="AA1" s="63"/>
      <c r="AB1" s="63"/>
      <c r="AC1" s="48"/>
      <c r="AD1" s="63" t="s">
        <v>71</v>
      </c>
      <c r="AE1" s="63"/>
      <c r="AF1" s="63"/>
      <c r="AG1" s="63"/>
    </row>
    <row r="2" spans="1:35" s="4" customFormat="1" ht="42" customHeight="1" x14ac:dyDescent="0.2">
      <c r="A2" s="65"/>
      <c r="B2" s="2" t="s">
        <v>11</v>
      </c>
      <c r="C2" s="2" t="s">
        <v>12</v>
      </c>
      <c r="D2" s="2" t="s">
        <v>13</v>
      </c>
      <c r="E2" s="2" t="s">
        <v>14</v>
      </c>
      <c r="F2" s="2" t="s">
        <v>15</v>
      </c>
      <c r="G2" s="2" t="s">
        <v>16</v>
      </c>
      <c r="H2" s="2" t="s">
        <v>17</v>
      </c>
      <c r="I2" s="2" t="s">
        <v>18</v>
      </c>
      <c r="J2" s="3" t="s">
        <v>7</v>
      </c>
      <c r="K2" s="3"/>
      <c r="L2" s="2" t="s">
        <v>19</v>
      </c>
      <c r="M2" s="2" t="s">
        <v>20</v>
      </c>
      <c r="N2" s="3" t="s">
        <v>7</v>
      </c>
      <c r="O2" s="3"/>
      <c r="P2" s="2" t="s">
        <v>21</v>
      </c>
      <c r="Q2" s="3" t="s">
        <v>7</v>
      </c>
      <c r="R2" s="3"/>
      <c r="S2" s="2" t="s">
        <v>22</v>
      </c>
      <c r="T2" s="2" t="s">
        <v>23</v>
      </c>
      <c r="U2" s="3" t="s">
        <v>7</v>
      </c>
      <c r="V2" s="3"/>
      <c r="W2" s="60" t="s">
        <v>73</v>
      </c>
      <c r="X2" s="60"/>
      <c r="Y2" s="50">
        <v>1</v>
      </c>
      <c r="Z2" s="50">
        <v>2</v>
      </c>
      <c r="AA2" s="50">
        <v>3</v>
      </c>
      <c r="AB2" s="3"/>
      <c r="AD2" s="50">
        <v>1</v>
      </c>
      <c r="AE2" s="50">
        <v>2</v>
      </c>
      <c r="AF2" s="50">
        <v>3</v>
      </c>
      <c r="AG2" s="3" t="s">
        <v>7</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 si="0">AVERAGE(B3:I3)</f>
        <v>2</v>
      </c>
      <c r="K3" s="6"/>
      <c r="L3" s="5">
        <f>Textual!W3</f>
        <v>2</v>
      </c>
      <c r="M3" s="5">
        <f>Textual!Y3</f>
        <v>2</v>
      </c>
      <c r="N3" s="6">
        <f t="shared" ref="N3" si="1">AVERAGE(L3:M3)</f>
        <v>2</v>
      </c>
      <c r="O3" s="6"/>
      <c r="P3" s="5">
        <f>Textual!AA3</f>
        <v>2</v>
      </c>
      <c r="Q3" s="6">
        <f t="shared" ref="Q3" si="2">AVERAGE(P3:P3)</f>
        <v>2</v>
      </c>
      <c r="R3" s="6"/>
      <c r="S3" s="5">
        <f>Textual!AC3</f>
        <v>2</v>
      </c>
      <c r="T3" s="5">
        <f>Textual!AE3</f>
        <v>2</v>
      </c>
      <c r="U3" s="6">
        <f t="shared" ref="U3" si="3">AVERAGE(T3:T3)</f>
        <v>2</v>
      </c>
      <c r="V3" s="6"/>
      <c r="W3" s="61">
        <f>SUM(B3:I3,L3:M3,P3,S3:T3)</f>
        <v>26</v>
      </c>
      <c r="Y3" s="15" t="str">
        <f>Textual!AG3</f>
        <v>SuccessfulIn</v>
      </c>
      <c r="Z3" s="15" t="str">
        <f>Textual!AH3</f>
        <v>RecommendWithou</v>
      </c>
      <c r="AA3" s="15" t="str">
        <f>Textual!AI3</f>
        <v>TargetTheCandid</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s="5" customFormat="1" ht="20.399999999999999" x14ac:dyDescent="0.2">
      <c r="A4" s="5">
        <v>2</v>
      </c>
      <c r="B4" s="5">
        <f>Textual!G4</f>
        <v>2</v>
      </c>
      <c r="C4" s="5">
        <f>Textual!I4</f>
        <v>2</v>
      </c>
      <c r="D4" s="5">
        <f>Textual!K4</f>
        <v>2</v>
      </c>
      <c r="E4" s="5">
        <f>Textual!M4</f>
        <v>2</v>
      </c>
      <c r="F4" s="5">
        <f>Textual!O4</f>
        <v>2</v>
      </c>
      <c r="G4" s="5">
        <f>Textual!Q4</f>
        <v>2</v>
      </c>
      <c r="H4" s="5">
        <f>Textual!S4</f>
        <v>2</v>
      </c>
      <c r="I4" s="5">
        <f>Textual!U4</f>
        <v>2</v>
      </c>
      <c r="J4" s="6">
        <f t="shared" ref="J4:J6" si="4">AVERAGE(B4:I4)</f>
        <v>2</v>
      </c>
      <c r="K4" s="6"/>
      <c r="L4" s="5">
        <f>Textual!W4</f>
        <v>2</v>
      </c>
      <c r="M4" s="5">
        <f>Textual!Y4</f>
        <v>2</v>
      </c>
      <c r="N4" s="6">
        <f t="shared" ref="N4:N6" si="5">AVERAGE(L4:M4)</f>
        <v>2</v>
      </c>
      <c r="O4" s="6"/>
      <c r="P4" s="5">
        <f>Textual!AA4</f>
        <v>2</v>
      </c>
      <c r="Q4" s="6">
        <f t="shared" ref="Q4:Q6" si="6">AVERAGE(P4:P4)</f>
        <v>2</v>
      </c>
      <c r="R4" s="6"/>
      <c r="S4" s="5">
        <f>Textual!AC4</f>
        <v>2</v>
      </c>
      <c r="T4" s="5">
        <f>Textual!AE4</f>
        <v>2</v>
      </c>
      <c r="U4" s="6">
        <f t="shared" ref="U4:U6" si="7">AVERAGE(T4:T4)</f>
        <v>2</v>
      </c>
      <c r="V4" s="6"/>
      <c r="W4" s="61">
        <f t="shared" ref="W4:W6" si="8">SUM(B4:I4,L4:M4,P4,S4:T4)</f>
        <v>26</v>
      </c>
      <c r="Y4" s="15" t="str">
        <f>Textual!AG4</f>
        <v>SuccessfulIn</v>
      </c>
      <c r="Z4" s="15" t="str">
        <f>Textual!AH4</f>
        <v>RecommendWithou</v>
      </c>
      <c r="AA4" s="15" t="str">
        <f>Textual!AI4</f>
        <v>TargetTheCandid</v>
      </c>
      <c r="AB4" s="6"/>
      <c r="AD4" s="58">
        <f t="shared" ref="AD4:AD6" si="9">IF(Y4="SuccessfulIn",4,IF(Y4="SuccessfulIn2",3,IF(Y4="SuccessDoubtful",2,IF(Y4="SuccessDoubtfu2",1,))))</f>
        <v>4</v>
      </c>
      <c r="AE4" s="58">
        <f t="shared" ref="AE4:AE6" si="10">IF(Z4="RecommendWithou",4,IF(Z4="WouldRecommend",3,IF(Z4="Recommendations",2,IF(Z4="UnableToRecomme",1))))</f>
        <v>4</v>
      </c>
      <c r="AF4" s="5">
        <f t="shared" ref="AF4:AF6" si="11">IF(AA4="TargetTheCandid",3,IF(AA4="AcceptableThe",2,IF(AA4="Unacceptable",1)))</f>
        <v>3</v>
      </c>
      <c r="AG4" s="6">
        <f t="shared" ref="AG4:AG6" si="12">AVERAGE(AD4:AF4)</f>
        <v>3.6666666666666665</v>
      </c>
    </row>
    <row r="5" spans="1:35" s="5" customFormat="1" ht="20.399999999999999" x14ac:dyDescent="0.2">
      <c r="A5" s="5">
        <v>3</v>
      </c>
      <c r="B5" s="5">
        <f>Textual!G5</f>
        <v>2</v>
      </c>
      <c r="C5" s="5">
        <f>Textual!I5</f>
        <v>2</v>
      </c>
      <c r="D5" s="5">
        <f>Textual!K5</f>
        <v>2</v>
      </c>
      <c r="E5" s="5">
        <f>Textual!M5</f>
        <v>2</v>
      </c>
      <c r="F5" s="5">
        <f>Textual!O5</f>
        <v>2</v>
      </c>
      <c r="G5" s="5">
        <f>Textual!Q5</f>
        <v>2</v>
      </c>
      <c r="H5" s="5">
        <f>Textual!S5</f>
        <v>2</v>
      </c>
      <c r="I5" s="5">
        <f>Textual!U5</f>
        <v>2</v>
      </c>
      <c r="J5" s="6">
        <f t="shared" si="4"/>
        <v>2</v>
      </c>
      <c r="K5" s="6"/>
      <c r="L5" s="5">
        <f>Textual!W5</f>
        <v>2</v>
      </c>
      <c r="M5" s="5">
        <f>Textual!Y5</f>
        <v>2</v>
      </c>
      <c r="N5" s="6">
        <f t="shared" si="5"/>
        <v>2</v>
      </c>
      <c r="O5" s="6"/>
      <c r="P5" s="5">
        <f>Textual!AA5</f>
        <v>2</v>
      </c>
      <c r="Q5" s="6">
        <f t="shared" si="6"/>
        <v>2</v>
      </c>
      <c r="R5" s="6"/>
      <c r="S5" s="5">
        <f>Textual!AC5</f>
        <v>2</v>
      </c>
      <c r="T5" s="5">
        <f>Textual!AE5</f>
        <v>2</v>
      </c>
      <c r="U5" s="6">
        <f t="shared" si="7"/>
        <v>2</v>
      </c>
      <c r="V5" s="6"/>
      <c r="W5" s="61">
        <f t="shared" si="8"/>
        <v>26</v>
      </c>
      <c r="Y5" s="15" t="str">
        <f>Textual!AG5</f>
        <v>SuccessfulIn</v>
      </c>
      <c r="Z5" s="15" t="str">
        <f>Textual!AH5</f>
        <v>RecommendWithou</v>
      </c>
      <c r="AA5" s="15" t="str">
        <f>Textual!AI5</f>
        <v>TargetTheCandid</v>
      </c>
      <c r="AB5" s="6"/>
      <c r="AD5" s="58">
        <f t="shared" si="9"/>
        <v>4</v>
      </c>
      <c r="AE5" s="58">
        <f t="shared" si="10"/>
        <v>4</v>
      </c>
      <c r="AF5" s="5">
        <f t="shared" si="11"/>
        <v>3</v>
      </c>
      <c r="AG5" s="6">
        <f t="shared" si="12"/>
        <v>3.6666666666666665</v>
      </c>
    </row>
    <row r="6" spans="1:35" s="5" customFormat="1" ht="20.399999999999999" x14ac:dyDescent="0.2">
      <c r="A6" s="5">
        <v>4</v>
      </c>
      <c r="B6" s="5">
        <f>Textual!G6</f>
        <v>2</v>
      </c>
      <c r="C6" s="5">
        <f>Textual!I6</f>
        <v>2</v>
      </c>
      <c r="D6" s="5">
        <f>Textual!K6</f>
        <v>2</v>
      </c>
      <c r="E6" s="5">
        <f>Textual!M6</f>
        <v>2</v>
      </c>
      <c r="F6" s="5">
        <f>Textual!O6</f>
        <v>2</v>
      </c>
      <c r="G6" s="5">
        <f>Textual!Q6</f>
        <v>2</v>
      </c>
      <c r="H6" s="5">
        <f>Textual!S6</f>
        <v>2</v>
      </c>
      <c r="I6" s="5">
        <f>Textual!U6</f>
        <v>2</v>
      </c>
      <c r="J6" s="6">
        <f t="shared" si="4"/>
        <v>2</v>
      </c>
      <c r="K6" s="6"/>
      <c r="L6" s="5">
        <f>Textual!W6</f>
        <v>2</v>
      </c>
      <c r="M6" s="5">
        <f>Textual!Y6</f>
        <v>2</v>
      </c>
      <c r="N6" s="6">
        <f t="shared" si="5"/>
        <v>2</v>
      </c>
      <c r="O6" s="6"/>
      <c r="P6" s="5">
        <f>Textual!AA6</f>
        <v>2</v>
      </c>
      <c r="Q6" s="6">
        <f t="shared" si="6"/>
        <v>2</v>
      </c>
      <c r="R6" s="6"/>
      <c r="S6" s="5">
        <f>Textual!AC6</f>
        <v>2</v>
      </c>
      <c r="T6" s="5">
        <f>Textual!AE6</f>
        <v>2</v>
      </c>
      <c r="U6" s="6">
        <f t="shared" si="7"/>
        <v>2</v>
      </c>
      <c r="V6" s="6"/>
      <c r="W6" s="61">
        <f t="shared" si="8"/>
        <v>26</v>
      </c>
      <c r="Y6" s="15" t="str">
        <f>Textual!AG6</f>
        <v>SuccessfulIn</v>
      </c>
      <c r="Z6" s="15" t="str">
        <f>Textual!AH6</f>
        <v>RecommendWithou</v>
      </c>
      <c r="AA6" s="15" t="str">
        <f>Textual!AI6</f>
        <v>TargetTheCandid</v>
      </c>
      <c r="AB6" s="6"/>
      <c r="AD6" s="58">
        <f t="shared" si="9"/>
        <v>4</v>
      </c>
      <c r="AE6" s="58">
        <f t="shared" si="10"/>
        <v>4</v>
      </c>
      <c r="AF6" s="5">
        <f t="shared" si="11"/>
        <v>3</v>
      </c>
      <c r="AG6" s="6">
        <f t="shared" si="12"/>
        <v>3.6666666666666665</v>
      </c>
    </row>
    <row r="7" spans="1:35" x14ac:dyDescent="0.2">
      <c r="K7" s="8"/>
      <c r="O7" s="8"/>
      <c r="R7" s="8"/>
      <c r="Y7" s="5"/>
      <c r="AC7" s="9"/>
      <c r="AD7" s="9"/>
      <c r="AE7" s="9"/>
      <c r="AF7" s="9"/>
      <c r="AG7" s="9"/>
      <c r="AH7" s="9"/>
      <c r="AI7" s="9"/>
    </row>
    <row r="8" spans="1:35" x14ac:dyDescent="0.2">
      <c r="A8" s="7" t="s">
        <v>7</v>
      </c>
      <c r="B8" s="8">
        <f t="shared" ref="B8:J8" si="13">AVERAGE(B3:B3)</f>
        <v>2</v>
      </c>
      <c r="C8" s="8">
        <f t="shared" si="13"/>
        <v>2</v>
      </c>
      <c r="D8" s="8">
        <f t="shared" si="13"/>
        <v>2</v>
      </c>
      <c r="E8" s="8">
        <f t="shared" si="13"/>
        <v>2</v>
      </c>
      <c r="F8" s="8">
        <f t="shared" si="13"/>
        <v>2</v>
      </c>
      <c r="G8" s="8">
        <f t="shared" si="13"/>
        <v>2</v>
      </c>
      <c r="H8" s="8">
        <f t="shared" si="13"/>
        <v>2</v>
      </c>
      <c r="I8" s="8">
        <f t="shared" si="13"/>
        <v>2</v>
      </c>
      <c r="J8" s="8">
        <f t="shared" si="13"/>
        <v>2</v>
      </c>
      <c r="K8" s="8"/>
      <c r="L8" s="8">
        <f>AVERAGE(L3:L3)</f>
        <v>2</v>
      </c>
      <c r="M8" s="8">
        <f>AVERAGE(M3:M3)</f>
        <v>2</v>
      </c>
      <c r="N8" s="8">
        <f>AVERAGE(N3:N3)</f>
        <v>2</v>
      </c>
      <c r="O8" s="8"/>
      <c r="P8" s="8">
        <f>AVERAGE(P3:P3)</f>
        <v>2</v>
      </c>
      <c r="Q8" s="8">
        <f>AVERAGE(Q3:Q3)</f>
        <v>2</v>
      </c>
      <c r="R8" s="8"/>
      <c r="S8" s="8">
        <f>AVERAGE(S3:S3)</f>
        <v>2</v>
      </c>
      <c r="T8" s="8">
        <f>AVERAGE(T3:T3)</f>
        <v>2</v>
      </c>
      <c r="U8" s="8">
        <f>AVERAGE(U3:U3)</f>
        <v>2</v>
      </c>
      <c r="V8" s="8"/>
      <c r="W8" s="8">
        <f>AVERAGE(W3:W3)</f>
        <v>26</v>
      </c>
      <c r="X8" s="8"/>
      <c r="Z8" s="8"/>
      <c r="AA8" s="8"/>
      <c r="AB8" s="8"/>
      <c r="AC8" s="9"/>
      <c r="AD8" s="59">
        <f>AVERAGE(AD3:AD3)</f>
        <v>4</v>
      </c>
      <c r="AE8" s="59">
        <f>AVERAGE(AE3:AE3)</f>
        <v>4</v>
      </c>
      <c r="AF8" s="59">
        <f>AVERAGE(AF3:AF3)</f>
        <v>3</v>
      </c>
      <c r="AG8" s="59">
        <f>AVERAGE(AG3:AG3)</f>
        <v>3.6666666666666665</v>
      </c>
      <c r="AH8" s="9"/>
      <c r="AI8"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2020
</oddHeader>
    <oddFooter>&amp;C&amp;"MS Sans Serif,Bold"4 Target, 3 Acceptable, 2 Acceptable, 1 Unacceptable, NR=Did Not Observe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zoomScaleNormal="100" workbookViewId="0">
      <selection activeCell="B6" sqref="B6"/>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7" width="17.42578125" style="18" customWidth="1"/>
    <col min="38"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63" t="s">
        <v>6</v>
      </c>
      <c r="H1" s="63"/>
      <c r="I1" s="63"/>
      <c r="J1" s="63"/>
      <c r="K1" s="63"/>
      <c r="L1" s="63"/>
      <c r="M1" s="63"/>
      <c r="N1" s="63"/>
      <c r="O1" s="63"/>
      <c r="P1" s="63"/>
      <c r="Q1" s="63"/>
      <c r="R1" s="63"/>
      <c r="S1" s="63"/>
      <c r="T1" s="63"/>
      <c r="U1" s="63"/>
      <c r="V1" s="63"/>
      <c r="W1" s="63"/>
      <c r="X1" s="63"/>
      <c r="Y1" s="63" t="s">
        <v>46</v>
      </c>
      <c r="Z1" s="63"/>
      <c r="AA1" s="63" t="s">
        <v>43</v>
      </c>
      <c r="AB1" s="63"/>
      <c r="AC1" s="63" t="s">
        <v>47</v>
      </c>
      <c r="AD1" s="63"/>
      <c r="AE1" s="63"/>
      <c r="AF1" s="63"/>
      <c r="AG1" s="66" t="s">
        <v>9</v>
      </c>
      <c r="AH1" s="66"/>
      <c r="AI1" s="66"/>
    </row>
    <row r="2" spans="1:36" s="13" customFormat="1" ht="102" x14ac:dyDescent="0.2">
      <c r="A2" s="2" t="s">
        <v>10</v>
      </c>
      <c r="B2" s="11" t="s">
        <v>42</v>
      </c>
      <c r="C2" s="11" t="s">
        <v>3</v>
      </c>
      <c r="D2" s="11" t="s">
        <v>44</v>
      </c>
      <c r="E2" s="11" t="s">
        <v>4</v>
      </c>
      <c r="F2" s="11" t="s">
        <v>5</v>
      </c>
      <c r="G2" s="11" t="s">
        <v>74</v>
      </c>
      <c r="H2" s="11" t="s">
        <v>45</v>
      </c>
      <c r="I2" s="49" t="s">
        <v>75</v>
      </c>
      <c r="J2" s="11" t="s">
        <v>45</v>
      </c>
      <c r="K2" s="11" t="s">
        <v>76</v>
      </c>
      <c r="L2" s="11" t="s">
        <v>45</v>
      </c>
      <c r="M2" s="11" t="s">
        <v>77</v>
      </c>
      <c r="N2" s="11" t="s">
        <v>45</v>
      </c>
      <c r="O2" s="11" t="s">
        <v>78</v>
      </c>
      <c r="P2" s="11" t="s">
        <v>45</v>
      </c>
      <c r="Q2" s="11" t="s">
        <v>79</v>
      </c>
      <c r="R2" s="11" t="s">
        <v>45</v>
      </c>
      <c r="S2" s="11" t="s">
        <v>80</v>
      </c>
      <c r="T2" s="11" t="s">
        <v>45</v>
      </c>
      <c r="U2" s="11" t="s">
        <v>81</v>
      </c>
      <c r="V2" s="11" t="s">
        <v>45</v>
      </c>
      <c r="W2" s="11" t="s">
        <v>82</v>
      </c>
      <c r="X2" s="11" t="s">
        <v>45</v>
      </c>
      <c r="Y2" s="11" t="s">
        <v>83</v>
      </c>
      <c r="Z2" s="11" t="s">
        <v>45</v>
      </c>
      <c r="AA2" s="11" t="s">
        <v>84</v>
      </c>
      <c r="AB2" s="11" t="s">
        <v>45</v>
      </c>
      <c r="AC2" s="11" t="s">
        <v>85</v>
      </c>
      <c r="AD2" s="11" t="s">
        <v>45</v>
      </c>
      <c r="AE2" s="11" t="s">
        <v>86</v>
      </c>
      <c r="AF2" s="11" t="s">
        <v>45</v>
      </c>
      <c r="AG2" s="11" t="s">
        <v>0</v>
      </c>
      <c r="AH2" s="11" t="s">
        <v>1</v>
      </c>
      <c r="AI2" s="11" t="s">
        <v>2</v>
      </c>
    </row>
    <row r="3" spans="1:36" s="16" customFormat="1" x14ac:dyDescent="0.2">
      <c r="A3" s="16">
        <v>1</v>
      </c>
      <c r="B3" s="14"/>
      <c r="C3" s="14"/>
      <c r="D3" s="14" t="s">
        <v>48</v>
      </c>
      <c r="E3" s="14" t="s">
        <v>108</v>
      </c>
      <c r="F3" s="16" t="s">
        <v>109</v>
      </c>
      <c r="G3" s="5">
        <v>2</v>
      </c>
      <c r="H3" s="16" t="s">
        <v>96</v>
      </c>
      <c r="I3" s="5">
        <v>2</v>
      </c>
      <c r="J3" s="16" t="s">
        <v>96</v>
      </c>
      <c r="K3" s="5">
        <v>2</v>
      </c>
      <c r="L3" s="16" t="s">
        <v>96</v>
      </c>
      <c r="M3" s="5">
        <v>2</v>
      </c>
      <c r="N3" s="16" t="s">
        <v>96</v>
      </c>
      <c r="O3" s="5">
        <v>2</v>
      </c>
      <c r="P3" s="16" t="s">
        <v>96</v>
      </c>
      <c r="Q3" s="5">
        <v>2</v>
      </c>
      <c r="R3" s="16" t="s">
        <v>96</v>
      </c>
      <c r="S3" s="5">
        <v>2</v>
      </c>
      <c r="T3" s="16" t="s">
        <v>96</v>
      </c>
      <c r="U3" s="5">
        <v>2</v>
      </c>
      <c r="V3" s="14" t="s">
        <v>96</v>
      </c>
      <c r="W3" s="5">
        <v>2</v>
      </c>
      <c r="X3" s="16" t="s">
        <v>96</v>
      </c>
      <c r="Y3" s="5">
        <v>2</v>
      </c>
      <c r="Z3" s="16" t="s">
        <v>96</v>
      </c>
      <c r="AA3" s="5">
        <v>2</v>
      </c>
      <c r="AB3" s="16" t="s">
        <v>110</v>
      </c>
      <c r="AC3" s="5">
        <v>2</v>
      </c>
      <c r="AD3" s="14" t="s">
        <v>96</v>
      </c>
      <c r="AE3" s="5">
        <v>2</v>
      </c>
      <c r="AF3" s="16" t="s">
        <v>96</v>
      </c>
      <c r="AG3" s="15" t="s">
        <v>49</v>
      </c>
      <c r="AH3" s="15" t="s">
        <v>50</v>
      </c>
      <c r="AI3" s="16" t="s">
        <v>51</v>
      </c>
      <c r="AJ3" s="17">
        <v>43959.473796296297</v>
      </c>
    </row>
    <row r="4" spans="1:36" ht="10.5" customHeight="1" x14ac:dyDescent="0.2">
      <c r="A4" s="16">
        <v>2</v>
      </c>
      <c r="D4" s="14" t="s">
        <v>48</v>
      </c>
      <c r="E4" s="14" t="s">
        <v>93</v>
      </c>
      <c r="F4" s="14" t="s">
        <v>95</v>
      </c>
      <c r="G4" s="5">
        <v>2</v>
      </c>
      <c r="H4" s="16" t="s">
        <v>96</v>
      </c>
      <c r="I4" s="5">
        <v>2</v>
      </c>
      <c r="J4" s="16" t="s">
        <v>96</v>
      </c>
      <c r="K4" s="5">
        <v>2</v>
      </c>
      <c r="L4" s="16" t="s">
        <v>96</v>
      </c>
      <c r="M4" s="5">
        <v>2</v>
      </c>
      <c r="N4" s="16" t="s">
        <v>96</v>
      </c>
      <c r="O4" s="5">
        <v>2</v>
      </c>
      <c r="P4" s="16" t="s">
        <v>96</v>
      </c>
      <c r="Q4" s="5">
        <v>2</v>
      </c>
      <c r="R4" s="16" t="s">
        <v>96</v>
      </c>
      <c r="S4" s="5">
        <v>2</v>
      </c>
      <c r="T4" s="16" t="s">
        <v>96</v>
      </c>
      <c r="U4" s="5">
        <v>2</v>
      </c>
      <c r="V4" s="16" t="s">
        <v>96</v>
      </c>
      <c r="W4" s="45">
        <v>2</v>
      </c>
      <c r="X4" s="16" t="s">
        <v>96</v>
      </c>
      <c r="Y4" s="5">
        <v>2</v>
      </c>
      <c r="Z4" s="16" t="s">
        <v>96</v>
      </c>
      <c r="AA4" s="5">
        <v>2</v>
      </c>
      <c r="AB4" s="16" t="s">
        <v>96</v>
      </c>
      <c r="AC4" s="5">
        <v>2</v>
      </c>
      <c r="AD4" s="16" t="s">
        <v>96</v>
      </c>
      <c r="AE4" s="45">
        <v>2</v>
      </c>
      <c r="AF4" s="16" t="s">
        <v>96</v>
      </c>
      <c r="AG4" s="15" t="s">
        <v>49</v>
      </c>
      <c r="AH4" s="15" t="s">
        <v>50</v>
      </c>
      <c r="AI4" s="16" t="s">
        <v>51</v>
      </c>
      <c r="AJ4" s="62">
        <v>43951.550844907404</v>
      </c>
    </row>
    <row r="5" spans="1:36" ht="10.5" customHeight="1" x14ac:dyDescent="0.2">
      <c r="A5" s="16">
        <v>3</v>
      </c>
      <c r="D5" s="14" t="s">
        <v>48</v>
      </c>
      <c r="E5" s="14" t="s">
        <v>93</v>
      </c>
      <c r="F5" s="14" t="s">
        <v>94</v>
      </c>
      <c r="G5" s="5">
        <v>2</v>
      </c>
      <c r="H5" s="16" t="s">
        <v>52</v>
      </c>
      <c r="I5" s="5">
        <v>2</v>
      </c>
      <c r="J5" s="16" t="s">
        <v>53</v>
      </c>
      <c r="K5" s="5">
        <v>2</v>
      </c>
      <c r="L5" s="16" t="s">
        <v>54</v>
      </c>
      <c r="M5" s="5">
        <v>2</v>
      </c>
      <c r="N5" s="16" t="s">
        <v>55</v>
      </c>
      <c r="O5" s="5">
        <v>2</v>
      </c>
      <c r="P5" s="16" t="s">
        <v>56</v>
      </c>
      <c r="Q5" s="5">
        <v>2</v>
      </c>
      <c r="R5" s="16" t="s">
        <v>57</v>
      </c>
      <c r="S5" s="5">
        <v>2</v>
      </c>
      <c r="T5" s="16" t="s">
        <v>58</v>
      </c>
      <c r="U5" s="5">
        <v>2</v>
      </c>
      <c r="V5" s="16" t="s">
        <v>58</v>
      </c>
      <c r="W5" s="45">
        <v>2</v>
      </c>
      <c r="X5" s="16" t="s">
        <v>59</v>
      </c>
      <c r="Y5" s="5">
        <v>2</v>
      </c>
      <c r="Z5" s="16" t="s">
        <v>60</v>
      </c>
      <c r="AA5" s="5">
        <v>2</v>
      </c>
      <c r="AB5" s="16" t="s">
        <v>61</v>
      </c>
      <c r="AC5" s="5">
        <v>2</v>
      </c>
      <c r="AD5" s="16" t="s">
        <v>62</v>
      </c>
      <c r="AE5" s="45">
        <v>2</v>
      </c>
      <c r="AF5" s="16" t="s">
        <v>63</v>
      </c>
      <c r="AG5" s="15" t="s">
        <v>49</v>
      </c>
      <c r="AH5" s="15" t="s">
        <v>50</v>
      </c>
      <c r="AI5" s="16" t="s">
        <v>51</v>
      </c>
      <c r="AJ5" s="62">
        <v>43951.588946759257</v>
      </c>
    </row>
    <row r="6" spans="1:36" ht="10.5" customHeight="1" x14ac:dyDescent="0.2">
      <c r="A6" s="16">
        <v>4</v>
      </c>
      <c r="D6" s="14" t="s">
        <v>48</v>
      </c>
      <c r="E6" s="14" t="s">
        <v>97</v>
      </c>
      <c r="F6" s="14" t="s">
        <v>98</v>
      </c>
      <c r="G6" s="5">
        <v>2</v>
      </c>
      <c r="H6" s="16" t="s">
        <v>99</v>
      </c>
      <c r="I6" s="5">
        <v>2</v>
      </c>
      <c r="J6" s="16" t="s">
        <v>96</v>
      </c>
      <c r="K6" s="5">
        <v>2</v>
      </c>
      <c r="L6" s="16" t="s">
        <v>100</v>
      </c>
      <c r="M6" s="5">
        <v>2</v>
      </c>
      <c r="N6" s="16" t="s">
        <v>101</v>
      </c>
      <c r="O6" s="5">
        <v>2</v>
      </c>
      <c r="P6" s="16" t="s">
        <v>102</v>
      </c>
      <c r="Q6" s="5">
        <v>2</v>
      </c>
      <c r="R6" s="16" t="s">
        <v>96</v>
      </c>
      <c r="S6" s="5">
        <v>2</v>
      </c>
      <c r="T6" s="16" t="s">
        <v>96</v>
      </c>
      <c r="U6" s="5">
        <v>2</v>
      </c>
      <c r="V6" s="16" t="s">
        <v>103</v>
      </c>
      <c r="W6" s="45">
        <v>2</v>
      </c>
      <c r="X6" s="16" t="s">
        <v>104</v>
      </c>
      <c r="Y6" s="5">
        <v>2</v>
      </c>
      <c r="Z6" s="16" t="s">
        <v>105</v>
      </c>
      <c r="AA6" s="5">
        <v>2</v>
      </c>
      <c r="AB6" s="16" t="s">
        <v>106</v>
      </c>
      <c r="AC6" s="5">
        <v>2</v>
      </c>
      <c r="AD6" s="16" t="s">
        <v>96</v>
      </c>
      <c r="AE6" s="45">
        <v>2</v>
      </c>
      <c r="AF6" s="16" t="s">
        <v>107</v>
      </c>
      <c r="AG6" s="15" t="s">
        <v>49</v>
      </c>
      <c r="AH6" s="15" t="s">
        <v>50</v>
      </c>
      <c r="AI6" s="16" t="s">
        <v>51</v>
      </c>
      <c r="AJ6" s="62">
        <v>43955.660231481481</v>
      </c>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c r="AJ8" s="62"/>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2020
</oddHeader>
    <oddFooter>&amp;C&amp;"MS Sans Serif,Bold"4 Target, 3 Acceptable, 2 Acceptable, 1 Unacceptable, NR=Did Not Observe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topLeftCell="A105" zoomScaleNormal="100" workbookViewId="0">
      <selection activeCell="D123" sqref="D123"/>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2" t="s">
        <v>69</v>
      </c>
      <c r="B1" s="73"/>
      <c r="C1" s="51" t="s">
        <v>24</v>
      </c>
      <c r="D1" s="20" t="s">
        <v>25</v>
      </c>
    </row>
    <row r="2" spans="1:4" x14ac:dyDescent="0.25">
      <c r="A2" s="74" t="s">
        <v>87</v>
      </c>
      <c r="B2" s="22" t="s">
        <v>65</v>
      </c>
      <c r="C2" s="35">
        <f>COUNTIF(Textual!$G$3:$G$297,2)</f>
        <v>4</v>
      </c>
      <c r="D2" s="23">
        <f>C2/$C$6</f>
        <v>1</v>
      </c>
    </row>
    <row r="3" spans="1:4" x14ac:dyDescent="0.25">
      <c r="A3" s="75"/>
      <c r="B3" s="22" t="s">
        <v>66</v>
      </c>
      <c r="C3" s="35">
        <f>COUNTIF(Textual!$G$3:$G$297,1)</f>
        <v>0</v>
      </c>
      <c r="D3" s="23">
        <f t="shared" ref="D3:D4" si="0">C3/$C$6</f>
        <v>0</v>
      </c>
    </row>
    <row r="4" spans="1:4" x14ac:dyDescent="0.25">
      <c r="A4" s="75"/>
      <c r="B4" s="24" t="s">
        <v>67</v>
      </c>
      <c r="C4" s="35">
        <f>COUNTIF(Textual!$G$3:$G$297,0)</f>
        <v>0</v>
      </c>
      <c r="D4" s="23">
        <f t="shared" si="0"/>
        <v>0</v>
      </c>
    </row>
    <row r="5" spans="1:4" x14ac:dyDescent="0.25">
      <c r="A5" s="25" t="s">
        <v>7</v>
      </c>
      <c r="B5" s="22" t="s">
        <v>68</v>
      </c>
      <c r="C5" s="35" t="s">
        <v>68</v>
      </c>
      <c r="D5" s="23" t="s">
        <v>68</v>
      </c>
    </row>
    <row r="6" spans="1:4" x14ac:dyDescent="0.25">
      <c r="A6" s="26">
        <f>SUM(C2*2+C3*1+C4*0)/C6</f>
        <v>2</v>
      </c>
      <c r="B6" s="27" t="s">
        <v>26</v>
      </c>
      <c r="C6" s="35">
        <f>SUM(C2:C5)</f>
        <v>4</v>
      </c>
      <c r="D6" s="23">
        <f>SUM(D2:D5)</f>
        <v>1</v>
      </c>
    </row>
    <row r="7" spans="1:4" s="31" customFormat="1" x14ac:dyDescent="0.25">
      <c r="A7" s="28"/>
      <c r="B7" s="29"/>
      <c r="C7" s="52"/>
      <c r="D7" s="30"/>
    </row>
    <row r="8" spans="1:4" x14ac:dyDescent="0.25">
      <c r="A8" s="76" t="s">
        <v>75</v>
      </c>
      <c r="B8" s="43" t="s">
        <v>65</v>
      </c>
      <c r="C8" s="35">
        <f>COUNTIF(Textual!$I$3:$I$297,2)</f>
        <v>4</v>
      </c>
      <c r="D8" s="23">
        <f>C8/$C$12</f>
        <v>1</v>
      </c>
    </row>
    <row r="9" spans="1:4" x14ac:dyDescent="0.25">
      <c r="A9" s="77"/>
      <c r="B9" s="43" t="s">
        <v>66</v>
      </c>
      <c r="C9" s="35">
        <f>COUNTIF(Textual!$I$3:$I$297,1)</f>
        <v>0</v>
      </c>
      <c r="D9" s="23">
        <f t="shared" ref="D9:D10" si="1">C9/$C$12</f>
        <v>0</v>
      </c>
    </row>
    <row r="10" spans="1:4" x14ac:dyDescent="0.25">
      <c r="A10" s="78"/>
      <c r="B10" s="44" t="s">
        <v>67</v>
      </c>
      <c r="C10" s="35">
        <f>COUNTIF(Textual!$I$3:$I$297,0)</f>
        <v>0</v>
      </c>
      <c r="D10" s="23">
        <f t="shared" si="1"/>
        <v>0</v>
      </c>
    </row>
    <row r="11" spans="1:4" x14ac:dyDescent="0.25">
      <c r="A11" s="25" t="s">
        <v>7</v>
      </c>
      <c r="B11" s="22"/>
      <c r="C11" s="35"/>
      <c r="D11" s="23"/>
    </row>
    <row r="12" spans="1:4" x14ac:dyDescent="0.25">
      <c r="A12" s="26">
        <f>SUM(C8*2+C9*1+C10*0)/$C$12</f>
        <v>2</v>
      </c>
      <c r="B12" s="27" t="s">
        <v>26</v>
      </c>
      <c r="C12" s="35">
        <f>SUM(C8:C11)</f>
        <v>4</v>
      </c>
      <c r="D12" s="23">
        <f>SUM(D8:D11)</f>
        <v>1</v>
      </c>
    </row>
    <row r="13" spans="1:4" s="31" customFormat="1" x14ac:dyDescent="0.25">
      <c r="A13" s="28"/>
      <c r="B13" s="29"/>
      <c r="C13" s="52"/>
      <c r="D13" s="30"/>
    </row>
    <row r="14" spans="1:4" x14ac:dyDescent="0.25">
      <c r="A14" s="79" t="s">
        <v>88</v>
      </c>
      <c r="B14" s="43" t="s">
        <v>65</v>
      </c>
      <c r="C14" s="53">
        <f>COUNTIF(Textual!$K$3:$K$297,2)</f>
        <v>4</v>
      </c>
      <c r="D14" s="32">
        <f>C14/$C$18</f>
        <v>1</v>
      </c>
    </row>
    <row r="15" spans="1:4" x14ac:dyDescent="0.25">
      <c r="A15" s="80"/>
      <c r="B15" s="43" t="s">
        <v>66</v>
      </c>
      <c r="C15" s="53">
        <f>COUNTIF(Textual!$K$3:$K$297,1)</f>
        <v>0</v>
      </c>
      <c r="D15" s="32">
        <f t="shared" ref="D15:D16" si="2">C15/$C$18</f>
        <v>0</v>
      </c>
    </row>
    <row r="16" spans="1:4" x14ac:dyDescent="0.25">
      <c r="A16" s="81"/>
      <c r="B16" s="44" t="s">
        <v>67</v>
      </c>
      <c r="C16" s="53">
        <f>COUNTIF(Textual!$K$3:$K$297,0)</f>
        <v>0</v>
      </c>
      <c r="D16" s="32">
        <f t="shared" si="2"/>
        <v>0</v>
      </c>
    </row>
    <row r="17" spans="1:4" x14ac:dyDescent="0.25">
      <c r="A17" s="25" t="s">
        <v>7</v>
      </c>
      <c r="B17" s="22"/>
      <c r="C17" s="53"/>
      <c r="D17" s="32"/>
    </row>
    <row r="18" spans="1:4" x14ac:dyDescent="0.25">
      <c r="A18" s="26">
        <f>SUM(C14*2+C15*1+C16*0)/$C$18</f>
        <v>2</v>
      </c>
      <c r="B18" s="33" t="s">
        <v>26</v>
      </c>
      <c r="C18" s="53">
        <f>SUM(C14:C17)</f>
        <v>4</v>
      </c>
      <c r="D18" s="32">
        <f>SUM(D14:D17)</f>
        <v>1</v>
      </c>
    </row>
    <row r="19" spans="1:4" s="31" customFormat="1" x14ac:dyDescent="0.25">
      <c r="A19" s="28"/>
      <c r="B19" s="29"/>
      <c r="C19" s="52"/>
      <c r="D19" s="30"/>
    </row>
    <row r="20" spans="1:4" x14ac:dyDescent="0.25">
      <c r="A20" s="67" t="s">
        <v>77</v>
      </c>
      <c r="B20" s="43" t="s">
        <v>65</v>
      </c>
      <c r="C20" s="35">
        <f>COUNTIF(Textual!$M$3:$M$297,2)</f>
        <v>4</v>
      </c>
      <c r="D20" s="23">
        <f>C20/$C$24</f>
        <v>1</v>
      </c>
    </row>
    <row r="21" spans="1:4" x14ac:dyDescent="0.25">
      <c r="A21" s="68"/>
      <c r="B21" s="43" t="s">
        <v>66</v>
      </c>
      <c r="C21" s="35">
        <f>COUNTIF(Textual!$M$3:$M$297,1)</f>
        <v>0</v>
      </c>
      <c r="D21" s="23">
        <f t="shared" ref="D21:D22" si="3">C21/$C$24</f>
        <v>0</v>
      </c>
    </row>
    <row r="22" spans="1:4" x14ac:dyDescent="0.25">
      <c r="A22" s="69"/>
      <c r="B22" s="44" t="s">
        <v>67</v>
      </c>
      <c r="C22" s="35">
        <f>COUNTIF(Textual!$M$3:$M$297,0)</f>
        <v>0</v>
      </c>
      <c r="D22" s="23">
        <f t="shared" si="3"/>
        <v>0</v>
      </c>
    </row>
    <row r="23" spans="1:4" x14ac:dyDescent="0.25">
      <c r="A23" s="25" t="s">
        <v>7</v>
      </c>
      <c r="B23" s="22"/>
      <c r="C23" s="35"/>
      <c r="D23" s="23"/>
    </row>
    <row r="24" spans="1:4" x14ac:dyDescent="0.25">
      <c r="A24" s="26">
        <f>SUM(C20*2+C21*1+C22*0)/$C$24</f>
        <v>2</v>
      </c>
      <c r="B24" s="34" t="s">
        <v>26</v>
      </c>
      <c r="C24" s="35">
        <f>SUM(C20:C23)</f>
        <v>4</v>
      </c>
      <c r="D24" s="23">
        <f>SUM(D20:D23)</f>
        <v>1</v>
      </c>
    </row>
    <row r="25" spans="1:4" s="31" customFormat="1" x14ac:dyDescent="0.25">
      <c r="A25" s="28"/>
      <c r="B25" s="29"/>
      <c r="C25" s="52"/>
      <c r="D25" s="30"/>
    </row>
    <row r="26" spans="1:4" x14ac:dyDescent="0.25">
      <c r="A26" s="67" t="s">
        <v>78</v>
      </c>
      <c r="B26" s="43" t="s">
        <v>65</v>
      </c>
      <c r="C26" s="35">
        <f>COUNTIF(Textual!$O$3:$O$297,2)</f>
        <v>4</v>
      </c>
      <c r="D26" s="23">
        <f>C26/$C$30</f>
        <v>1</v>
      </c>
    </row>
    <row r="27" spans="1:4" x14ac:dyDescent="0.25">
      <c r="A27" s="68"/>
      <c r="B27" s="43" t="s">
        <v>66</v>
      </c>
      <c r="C27" s="35">
        <f>COUNTIF(Textual!$O$3:$O$297,1)</f>
        <v>0</v>
      </c>
      <c r="D27" s="23">
        <f>C27/$C$30</f>
        <v>0</v>
      </c>
    </row>
    <row r="28" spans="1:4" x14ac:dyDescent="0.25">
      <c r="A28" s="69"/>
      <c r="B28" s="44" t="s">
        <v>67</v>
      </c>
      <c r="C28" s="35">
        <f>COUNTIF(Textual!$O$3:$O$297,0)</f>
        <v>0</v>
      </c>
      <c r="D28" s="23">
        <f>C28/$C$30</f>
        <v>0</v>
      </c>
    </row>
    <row r="29" spans="1:4" x14ac:dyDescent="0.25">
      <c r="A29" s="25" t="s">
        <v>7</v>
      </c>
      <c r="B29" s="22"/>
      <c r="C29" s="35"/>
      <c r="D29" s="23"/>
    </row>
    <row r="30" spans="1:4" x14ac:dyDescent="0.25">
      <c r="A30" s="26">
        <f>SUM(C26*2+C27*1+C28*0)/$C$30</f>
        <v>2</v>
      </c>
      <c r="B30" s="34" t="s">
        <v>26</v>
      </c>
      <c r="C30" s="35">
        <f>SUM(C26:C29)</f>
        <v>4</v>
      </c>
      <c r="D30" s="23">
        <f>SUM(D26:D29)</f>
        <v>1</v>
      </c>
    </row>
    <row r="31" spans="1:4" x14ac:dyDescent="0.25">
      <c r="A31" s="28"/>
      <c r="B31" s="29"/>
      <c r="C31" s="35"/>
      <c r="D31" s="23"/>
    </row>
    <row r="32" spans="1:4" x14ac:dyDescent="0.25">
      <c r="A32" s="67" t="s">
        <v>89</v>
      </c>
      <c r="B32" s="47" t="s">
        <v>65</v>
      </c>
      <c r="C32" s="35">
        <f>COUNTIF(Textual!$Q$3:$Q$297,2)</f>
        <v>4</v>
      </c>
      <c r="D32" s="23">
        <f>C32/$C$42</f>
        <v>1</v>
      </c>
    </row>
    <row r="33" spans="1:4" x14ac:dyDescent="0.25">
      <c r="A33" s="68"/>
      <c r="B33" s="47" t="s">
        <v>66</v>
      </c>
      <c r="C33" s="35">
        <f>COUNTIF(Textual!$Q$3:$Q$297,1)</f>
        <v>0</v>
      </c>
      <c r="D33" s="23">
        <f>C33/$C$42</f>
        <v>0</v>
      </c>
    </row>
    <row r="34" spans="1:4" x14ac:dyDescent="0.25">
      <c r="A34" s="69"/>
      <c r="B34" s="46" t="s">
        <v>67</v>
      </c>
      <c r="C34" s="35">
        <f>COUNTIF(Textual!$Q$3:$Q$297,0)</f>
        <v>0</v>
      </c>
      <c r="D34" s="23">
        <f>C34/$C$42</f>
        <v>0</v>
      </c>
    </row>
    <row r="35" spans="1:4" x14ac:dyDescent="0.25">
      <c r="A35" s="25" t="s">
        <v>7</v>
      </c>
      <c r="B35" s="47"/>
      <c r="C35" s="35"/>
      <c r="D35" s="23"/>
    </row>
    <row r="36" spans="1:4" x14ac:dyDescent="0.25">
      <c r="A36" s="26">
        <f>SUM(C32*2+C33*1+C34*0)/$C$42</f>
        <v>2</v>
      </c>
      <c r="B36" s="34" t="s">
        <v>26</v>
      </c>
      <c r="C36" s="35">
        <f>SUM(C32:C35)</f>
        <v>4</v>
      </c>
      <c r="D36" s="23">
        <f>SUM(D32:D35)</f>
        <v>1</v>
      </c>
    </row>
    <row r="37" spans="1:4" s="31" customFormat="1" x14ac:dyDescent="0.25">
      <c r="A37" s="28"/>
      <c r="B37" s="29"/>
      <c r="C37" s="52"/>
      <c r="D37" s="30"/>
    </row>
    <row r="38" spans="1:4" x14ac:dyDescent="0.25">
      <c r="A38" s="67" t="s">
        <v>90</v>
      </c>
      <c r="B38" s="43" t="s">
        <v>65</v>
      </c>
      <c r="C38" s="35">
        <f>COUNTIF(Textual!$S$3:$S$297,2)</f>
        <v>4</v>
      </c>
      <c r="D38" s="23">
        <f>C38/$C$42</f>
        <v>1</v>
      </c>
    </row>
    <row r="39" spans="1:4" x14ac:dyDescent="0.25">
      <c r="A39" s="68"/>
      <c r="B39" s="43" t="s">
        <v>66</v>
      </c>
      <c r="C39" s="35">
        <f>COUNTIF(Textual!$S$3:$S$297,1)</f>
        <v>0</v>
      </c>
      <c r="D39" s="23">
        <f>C39/$C$42</f>
        <v>0</v>
      </c>
    </row>
    <row r="40" spans="1:4" x14ac:dyDescent="0.25">
      <c r="A40" s="69"/>
      <c r="B40" s="44" t="s">
        <v>67</v>
      </c>
      <c r="C40" s="35">
        <f>COUNTIF(Textual!$S$3:$S$297,0)</f>
        <v>0</v>
      </c>
      <c r="D40" s="23">
        <f>C40/$C$42</f>
        <v>0</v>
      </c>
    </row>
    <row r="41" spans="1:4" x14ac:dyDescent="0.25">
      <c r="A41" s="25" t="s">
        <v>7</v>
      </c>
      <c r="B41" s="22"/>
      <c r="C41" s="35"/>
      <c r="D41" s="23"/>
    </row>
    <row r="42" spans="1:4" x14ac:dyDescent="0.25">
      <c r="A42" s="26">
        <f>SUM(C38*2+C39*1+C40*0)/$C$42</f>
        <v>2</v>
      </c>
      <c r="B42" s="34" t="s">
        <v>26</v>
      </c>
      <c r="C42" s="35">
        <f>SUM(C38:C41)</f>
        <v>4</v>
      </c>
      <c r="D42" s="23">
        <f>SUM(D38:D41)</f>
        <v>1</v>
      </c>
    </row>
    <row r="43" spans="1:4" s="31" customFormat="1" x14ac:dyDescent="0.25">
      <c r="A43" s="28"/>
      <c r="B43" s="29"/>
      <c r="C43" s="52"/>
      <c r="D43" s="30"/>
    </row>
    <row r="44" spans="1:4" x14ac:dyDescent="0.25">
      <c r="A44" s="67" t="s">
        <v>81</v>
      </c>
      <c r="B44" s="43" t="s">
        <v>65</v>
      </c>
      <c r="C44" s="35">
        <f>COUNTIF(Textual!$U$3:$U$297,2)</f>
        <v>4</v>
      </c>
      <c r="D44" s="23">
        <f>C44/$C$48</f>
        <v>1</v>
      </c>
    </row>
    <row r="45" spans="1:4" x14ac:dyDescent="0.25">
      <c r="A45" s="68"/>
      <c r="B45" s="43" t="s">
        <v>66</v>
      </c>
      <c r="C45" s="35">
        <f>COUNTIF(Textual!$U$3:$U$297,1)</f>
        <v>0</v>
      </c>
      <c r="D45" s="23">
        <f t="shared" ref="D45:D46" si="4">C45/$C$48</f>
        <v>0</v>
      </c>
    </row>
    <row r="46" spans="1:4" x14ac:dyDescent="0.25">
      <c r="A46" s="69"/>
      <c r="B46" s="44" t="s">
        <v>67</v>
      </c>
      <c r="C46" s="35">
        <f>COUNTIF(Textual!$U$3:$U$297,0)</f>
        <v>0</v>
      </c>
      <c r="D46" s="23">
        <f t="shared" si="4"/>
        <v>0</v>
      </c>
    </row>
    <row r="47" spans="1:4" x14ac:dyDescent="0.25">
      <c r="A47" s="25" t="s">
        <v>7</v>
      </c>
      <c r="B47" s="22"/>
      <c r="C47" s="35"/>
      <c r="D47" s="23"/>
    </row>
    <row r="48" spans="1:4" x14ac:dyDescent="0.25">
      <c r="A48" s="26">
        <f>SUM(C44*2+C45*1+C46*0)/$C$48</f>
        <v>2</v>
      </c>
      <c r="B48" s="34" t="s">
        <v>26</v>
      </c>
      <c r="C48" s="35">
        <f>SUM(C44:C47)</f>
        <v>4</v>
      </c>
      <c r="D48" s="23">
        <f>SUM(D44:D47)</f>
        <v>1</v>
      </c>
    </row>
    <row r="49" spans="1:4" x14ac:dyDescent="0.25">
      <c r="A49" s="28"/>
      <c r="B49" s="29"/>
      <c r="C49" s="52"/>
      <c r="D49" s="30"/>
    </row>
    <row r="50" spans="1:4" x14ac:dyDescent="0.25">
      <c r="A50" s="70" t="s">
        <v>27</v>
      </c>
      <c r="B50" s="71"/>
      <c r="C50" s="87">
        <f>AVERAGE(A48,A42,A30,A24,A18,A12,A6)</f>
        <v>2</v>
      </c>
      <c r="D50" s="88"/>
    </row>
    <row r="51" spans="1:4" s="31" customFormat="1" ht="26.4" x14ac:dyDescent="0.25">
      <c r="A51" s="72" t="s">
        <v>46</v>
      </c>
      <c r="B51" s="73"/>
      <c r="C51" s="51" t="s">
        <v>24</v>
      </c>
      <c r="D51" s="20" t="s">
        <v>25</v>
      </c>
    </row>
    <row r="52" spans="1:4" x14ac:dyDescent="0.25">
      <c r="A52" s="67" t="s">
        <v>82</v>
      </c>
      <c r="B52" s="43" t="s">
        <v>65</v>
      </c>
      <c r="C52" s="35">
        <f>COUNTIF(Textual!$W$3:$W$297,2)</f>
        <v>4</v>
      </c>
      <c r="D52" s="23">
        <f>C52/$C$56</f>
        <v>1</v>
      </c>
    </row>
    <row r="53" spans="1:4" x14ac:dyDescent="0.25">
      <c r="A53" s="68"/>
      <c r="B53" s="43" t="s">
        <v>66</v>
      </c>
      <c r="C53" s="35">
        <f>COUNTIF(Textual!$W$3:$W$297,1)</f>
        <v>0</v>
      </c>
      <c r="D53" s="23">
        <f t="shared" ref="D53:D54" si="5">C53/$C$56</f>
        <v>0</v>
      </c>
    </row>
    <row r="54" spans="1:4" x14ac:dyDescent="0.25">
      <c r="A54" s="69"/>
      <c r="B54" s="44" t="s">
        <v>67</v>
      </c>
      <c r="C54" s="35">
        <f>COUNTIF(Textual!$W$3:$W$297,0)</f>
        <v>0</v>
      </c>
      <c r="D54" s="23">
        <f t="shared" si="5"/>
        <v>0</v>
      </c>
    </row>
    <row r="55" spans="1:4" x14ac:dyDescent="0.25">
      <c r="A55" s="25" t="s">
        <v>7</v>
      </c>
      <c r="B55" s="22"/>
      <c r="C55" s="35"/>
      <c r="D55" s="23"/>
    </row>
    <row r="56" spans="1:4" x14ac:dyDescent="0.25">
      <c r="A56" s="26">
        <f>SUM(C52*2+C53*1+C54*0)/$C$56</f>
        <v>2</v>
      </c>
      <c r="B56" s="34" t="s">
        <v>26</v>
      </c>
      <c r="C56" s="35">
        <f>SUM(C52:C55)</f>
        <v>4</v>
      </c>
      <c r="D56" s="23">
        <f>SUM(D52:D55)</f>
        <v>1</v>
      </c>
    </row>
    <row r="57" spans="1:4" s="31" customFormat="1" x14ac:dyDescent="0.25">
      <c r="A57" s="28"/>
      <c r="B57" s="29"/>
      <c r="C57" s="52"/>
      <c r="D57" s="30"/>
    </row>
    <row r="58" spans="1:4" x14ac:dyDescent="0.25">
      <c r="A58" s="67" t="s">
        <v>91</v>
      </c>
      <c r="B58" s="43" t="s">
        <v>65</v>
      </c>
      <c r="C58" s="35">
        <f>COUNTIF(Textual!$Y$3:$Y$297,2)</f>
        <v>4</v>
      </c>
      <c r="D58" s="23">
        <f>C58/$C$62</f>
        <v>1</v>
      </c>
    </row>
    <row r="59" spans="1:4" x14ac:dyDescent="0.25">
      <c r="A59" s="68"/>
      <c r="B59" s="43" t="s">
        <v>66</v>
      </c>
      <c r="C59" s="35">
        <f>COUNTIF(Textual!$Y$3:$Y$297,1)</f>
        <v>0</v>
      </c>
      <c r="D59" s="23">
        <f t="shared" ref="D59:D60" si="6">C59/$C$62</f>
        <v>0</v>
      </c>
    </row>
    <row r="60" spans="1:4" x14ac:dyDescent="0.25">
      <c r="A60" s="69"/>
      <c r="B60" s="44" t="s">
        <v>67</v>
      </c>
      <c r="C60" s="35">
        <f>COUNTIF(Textual!$Y$3:$Y$297,0)</f>
        <v>0</v>
      </c>
      <c r="D60" s="23">
        <f t="shared" si="6"/>
        <v>0</v>
      </c>
    </row>
    <row r="61" spans="1:4" x14ac:dyDescent="0.25">
      <c r="A61" s="25" t="s">
        <v>7</v>
      </c>
      <c r="B61" s="22"/>
      <c r="C61" s="35"/>
      <c r="D61" s="23"/>
    </row>
    <row r="62" spans="1:4" x14ac:dyDescent="0.25">
      <c r="A62" s="26">
        <f>SUM(C58*2+C59*1+C60*0)/$C$62</f>
        <v>2</v>
      </c>
      <c r="B62" s="34" t="s">
        <v>26</v>
      </c>
      <c r="C62" s="35">
        <f>SUM(C58:C61)</f>
        <v>4</v>
      </c>
      <c r="D62" s="23">
        <f>SUM(D58:D61)</f>
        <v>1</v>
      </c>
    </row>
    <row r="63" spans="1:4" s="31" customFormat="1" x14ac:dyDescent="0.25">
      <c r="A63" s="28"/>
      <c r="B63" s="29"/>
      <c r="C63" s="52"/>
      <c r="D63" s="30"/>
    </row>
    <row r="64" spans="1:4" s="31" customFormat="1" x14ac:dyDescent="0.25">
      <c r="A64" s="70" t="s">
        <v>70</v>
      </c>
      <c r="B64" s="71"/>
      <c r="C64" s="87">
        <f>AVERAGE(A62,A56)</f>
        <v>2</v>
      </c>
      <c r="D64" s="88"/>
    </row>
    <row r="65" spans="1:4" s="31" customFormat="1" x14ac:dyDescent="0.25">
      <c r="A65" s="28"/>
      <c r="B65" s="29"/>
      <c r="C65" s="52"/>
      <c r="D65" s="30"/>
    </row>
    <row r="66" spans="1:4" s="31" customFormat="1" x14ac:dyDescent="0.25">
      <c r="A66" s="28"/>
      <c r="B66" s="29"/>
      <c r="C66" s="52"/>
      <c r="D66" s="30"/>
    </row>
    <row r="67" spans="1:4" s="31" customFormat="1" ht="26.4" x14ac:dyDescent="0.25">
      <c r="A67" s="72" t="s">
        <v>43</v>
      </c>
      <c r="B67" s="73"/>
      <c r="C67" s="51" t="s">
        <v>24</v>
      </c>
      <c r="D67" s="20" t="s">
        <v>25</v>
      </c>
    </row>
    <row r="68" spans="1:4" x14ac:dyDescent="0.25">
      <c r="A68" s="67" t="s">
        <v>84</v>
      </c>
      <c r="B68" s="43" t="s">
        <v>65</v>
      </c>
      <c r="C68" s="35">
        <f>COUNTIF(Textual!$AA$3:$AA$297,2)</f>
        <v>4</v>
      </c>
      <c r="D68" s="23">
        <f>C68/$C$72</f>
        <v>1</v>
      </c>
    </row>
    <row r="69" spans="1:4" x14ac:dyDescent="0.25">
      <c r="A69" s="68"/>
      <c r="B69" s="43" t="s">
        <v>66</v>
      </c>
      <c r="C69" s="35">
        <f>COUNTIF(Textual!$AA$3:$AA$297,1)</f>
        <v>0</v>
      </c>
      <c r="D69" s="23">
        <f>C69/$C$72</f>
        <v>0</v>
      </c>
    </row>
    <row r="70" spans="1:4" x14ac:dyDescent="0.25">
      <c r="A70" s="69"/>
      <c r="B70" s="44" t="s">
        <v>67</v>
      </c>
      <c r="C70" s="35">
        <f>COUNTIF(Textual!$AA$3:$AA$297,0)</f>
        <v>0</v>
      </c>
      <c r="D70" s="23">
        <f>C70/$C$72</f>
        <v>0</v>
      </c>
    </row>
    <row r="71" spans="1:4" x14ac:dyDescent="0.25">
      <c r="A71" s="25" t="s">
        <v>7</v>
      </c>
      <c r="B71" s="22"/>
      <c r="C71" s="35"/>
      <c r="D71" s="23"/>
    </row>
    <row r="72" spans="1:4" x14ac:dyDescent="0.25">
      <c r="A72" s="26">
        <f>SUM(C68*2+C69*1+C70*0)/$C$72</f>
        <v>2</v>
      </c>
      <c r="B72" s="34" t="s">
        <v>26</v>
      </c>
      <c r="C72" s="35">
        <f>SUM(C68:C71)</f>
        <v>4</v>
      </c>
      <c r="D72" s="23">
        <f>SUM(D68:D71)</f>
        <v>1</v>
      </c>
    </row>
    <row r="73" spans="1:4" x14ac:dyDescent="0.25">
      <c r="A73" s="28"/>
      <c r="B73" s="29"/>
      <c r="C73" s="52"/>
      <c r="D73" s="30"/>
    </row>
    <row r="74" spans="1:4" x14ac:dyDescent="0.25">
      <c r="A74" s="70" t="s">
        <v>28</v>
      </c>
      <c r="B74" s="71"/>
      <c r="C74" s="87">
        <f>AVERAGE(A72)</f>
        <v>2</v>
      </c>
      <c r="D74" s="88"/>
    </row>
    <row r="75" spans="1:4" x14ac:dyDescent="0.25">
      <c r="A75" s="28"/>
      <c r="B75" s="29"/>
      <c r="C75" s="52"/>
      <c r="D75" s="30"/>
    </row>
    <row r="76" spans="1:4" s="31" customFormat="1" ht="26.4" x14ac:dyDescent="0.25">
      <c r="A76" s="72" t="s">
        <v>64</v>
      </c>
      <c r="B76" s="73"/>
      <c r="C76" s="51" t="s">
        <v>24</v>
      </c>
      <c r="D76" s="20" t="s">
        <v>25</v>
      </c>
    </row>
    <row r="77" spans="1:4" x14ac:dyDescent="0.25">
      <c r="A77" s="67" t="s">
        <v>85</v>
      </c>
      <c r="B77" s="43" t="s">
        <v>65</v>
      </c>
      <c r="C77" s="35">
        <f>COUNTIF(Textual!$AC$3:$AC$297,2)</f>
        <v>4</v>
      </c>
      <c r="D77" s="23">
        <f>C77/$C$81</f>
        <v>1</v>
      </c>
    </row>
    <row r="78" spans="1:4" x14ac:dyDescent="0.25">
      <c r="A78" s="68"/>
      <c r="B78" s="43" t="s">
        <v>66</v>
      </c>
      <c r="C78" s="35">
        <f>COUNTIF(Textual!$AC$3:$AC$297,1)</f>
        <v>0</v>
      </c>
      <c r="D78" s="23">
        <f>C78/$C$81</f>
        <v>0</v>
      </c>
    </row>
    <row r="79" spans="1:4" x14ac:dyDescent="0.25">
      <c r="A79" s="69"/>
      <c r="B79" s="44" t="s">
        <v>67</v>
      </c>
      <c r="C79" s="35">
        <f>COUNTIF(Textual!$AC$3:$AC$297,0)</f>
        <v>0</v>
      </c>
      <c r="D79" s="23">
        <f>C79/$C$81</f>
        <v>0</v>
      </c>
    </row>
    <row r="80" spans="1:4" x14ac:dyDescent="0.25">
      <c r="A80" s="25" t="s">
        <v>7</v>
      </c>
      <c r="B80" s="22"/>
      <c r="C80" s="35"/>
      <c r="D80" s="23"/>
    </row>
    <row r="81" spans="1:4" x14ac:dyDescent="0.25">
      <c r="A81" s="26">
        <f>SUM(C77*2+C78*1+C79*0)/$C$81</f>
        <v>2</v>
      </c>
      <c r="B81" s="34" t="s">
        <v>26</v>
      </c>
      <c r="C81" s="35">
        <f>SUM(C77:C80)</f>
        <v>4</v>
      </c>
      <c r="D81" s="23">
        <f>SUM(D77:D80)</f>
        <v>1</v>
      </c>
    </row>
    <row r="82" spans="1:4" s="31" customFormat="1" x14ac:dyDescent="0.25">
      <c r="A82" s="28"/>
      <c r="B82" s="29"/>
      <c r="C82" s="52"/>
      <c r="D82" s="30"/>
    </row>
    <row r="83" spans="1:4" x14ac:dyDescent="0.25">
      <c r="A83" s="67" t="s">
        <v>92</v>
      </c>
      <c r="B83" s="43" t="s">
        <v>65</v>
      </c>
      <c r="C83" s="35">
        <f>COUNTIF(Textual!$AE$3:$AE$297,2)</f>
        <v>4</v>
      </c>
      <c r="D83" s="23">
        <f>C83/$C$87</f>
        <v>1</v>
      </c>
    </row>
    <row r="84" spans="1:4" x14ac:dyDescent="0.25">
      <c r="A84" s="68"/>
      <c r="B84" s="43" t="s">
        <v>66</v>
      </c>
      <c r="C84" s="35">
        <f>COUNTIF(Textual!$AE$3:$AE$297,1)</f>
        <v>0</v>
      </c>
      <c r="D84" s="23">
        <f>C84/$C$87</f>
        <v>0</v>
      </c>
    </row>
    <row r="85" spans="1:4" x14ac:dyDescent="0.25">
      <c r="A85" s="69"/>
      <c r="B85" s="44" t="s">
        <v>67</v>
      </c>
      <c r="C85" s="35">
        <f>COUNTIF(Textual!$AE$3:$AE$297,0)</f>
        <v>0</v>
      </c>
      <c r="D85" s="23">
        <f>C85/$C$87</f>
        <v>0</v>
      </c>
    </row>
    <row r="86" spans="1:4" x14ac:dyDescent="0.25">
      <c r="A86" s="25" t="s">
        <v>7</v>
      </c>
      <c r="B86" s="22"/>
      <c r="C86" s="35"/>
      <c r="D86" s="23"/>
    </row>
    <row r="87" spans="1:4" x14ac:dyDescent="0.25">
      <c r="A87" s="26">
        <f>SUM(C83*2+C84*1+C85*0)/$C$87</f>
        <v>2</v>
      </c>
      <c r="B87" s="34" t="s">
        <v>26</v>
      </c>
      <c r="C87" s="35">
        <f>SUM(C83:C86)</f>
        <v>4</v>
      </c>
      <c r="D87" s="23">
        <f>SUM(D83:D86)</f>
        <v>1</v>
      </c>
    </row>
    <row r="88" spans="1:4" s="31" customFormat="1" x14ac:dyDescent="0.25">
      <c r="A88" s="28"/>
      <c r="B88" s="29"/>
      <c r="C88" s="52"/>
      <c r="D88" s="30"/>
    </row>
    <row r="89" spans="1:4" s="31" customFormat="1" x14ac:dyDescent="0.25">
      <c r="A89" s="70" t="s">
        <v>29</v>
      </c>
      <c r="B89" s="71"/>
      <c r="C89" s="87">
        <f>AVERAGE(A87,A81)</f>
        <v>2</v>
      </c>
      <c r="D89" s="88"/>
    </row>
    <row r="90" spans="1:4" x14ac:dyDescent="0.25">
      <c r="A90" s="28"/>
      <c r="B90" s="29"/>
      <c r="C90" s="52"/>
      <c r="D90" s="30"/>
    </row>
    <row r="91" spans="1:4" s="31" customFormat="1" x14ac:dyDescent="0.25">
      <c r="A91" s="28"/>
      <c r="B91" s="29"/>
      <c r="C91" s="52"/>
      <c r="D91" s="30"/>
    </row>
    <row r="92" spans="1:4" s="31" customFormat="1" x14ac:dyDescent="0.25">
      <c r="A92" s="36" t="s">
        <v>9</v>
      </c>
      <c r="B92" s="29"/>
      <c r="C92" s="52"/>
      <c r="D92" s="30"/>
    </row>
    <row r="93" spans="1:4" s="31" customFormat="1" ht="27" customHeight="1" x14ac:dyDescent="0.25">
      <c r="A93" s="83" t="s">
        <v>0</v>
      </c>
      <c r="B93" s="84"/>
      <c r="C93" s="54" t="s">
        <v>24</v>
      </c>
      <c r="D93" s="20" t="s">
        <v>25</v>
      </c>
    </row>
    <row r="94" spans="1:4" x14ac:dyDescent="0.25">
      <c r="A94" s="91" t="s">
        <v>30</v>
      </c>
      <c r="B94" s="92"/>
      <c r="C94" s="35">
        <f>COUNTIF(Numerical!$AD$3:$AD$6,4)</f>
        <v>4</v>
      </c>
      <c r="D94" s="23">
        <f>C94/$C$98</f>
        <v>1</v>
      </c>
    </row>
    <row r="95" spans="1:4" x14ac:dyDescent="0.25">
      <c r="A95" s="85" t="s">
        <v>31</v>
      </c>
      <c r="B95" s="86"/>
      <c r="C95" s="35">
        <f>COUNTIF(Numerical!$AD$3:$AD$6,3)</f>
        <v>0</v>
      </c>
      <c r="D95" s="23">
        <f>C95/$C$98</f>
        <v>0</v>
      </c>
    </row>
    <row r="96" spans="1:4" x14ac:dyDescent="0.25">
      <c r="A96" s="82" t="s">
        <v>32</v>
      </c>
      <c r="B96" s="75"/>
      <c r="C96" s="35">
        <f>COUNTIF(Numerical!$AD$3:$AD$6,2)</f>
        <v>0</v>
      </c>
      <c r="D96" s="23">
        <f>C96/$C$98</f>
        <v>0</v>
      </c>
    </row>
    <row r="97" spans="1:4" x14ac:dyDescent="0.25">
      <c r="A97" s="82" t="s">
        <v>33</v>
      </c>
      <c r="B97" s="71"/>
      <c r="C97" s="35">
        <f>COUNTIF(Numerical!$AD$3:$AD$6,1)</f>
        <v>0</v>
      </c>
      <c r="D97" s="23">
        <f>C97/$C$98</f>
        <v>0</v>
      </c>
    </row>
    <row r="98" spans="1:4" x14ac:dyDescent="0.25">
      <c r="A98" s="28"/>
      <c r="B98" s="38" t="s">
        <v>26</v>
      </c>
      <c r="C98" s="35">
        <f>SUM(C94:C97)</f>
        <v>4</v>
      </c>
      <c r="D98" s="23">
        <f>SUM(D94:D97)</f>
        <v>1</v>
      </c>
    </row>
    <row r="99" spans="1:4" x14ac:dyDescent="0.25">
      <c r="A99" s="28"/>
      <c r="B99" s="39" t="s">
        <v>7</v>
      </c>
      <c r="C99" s="87">
        <f>SUM(C94*4+C95*3+C96*2+C97*1)/C98</f>
        <v>4</v>
      </c>
      <c r="D99" s="88"/>
    </row>
    <row r="100" spans="1:4" x14ac:dyDescent="0.25">
      <c r="A100" s="28"/>
      <c r="B100" s="40"/>
      <c r="C100" s="55"/>
      <c r="D100" s="41"/>
    </row>
    <row r="101" spans="1:4" s="31" customFormat="1" ht="26.4" x14ac:dyDescent="0.25">
      <c r="A101" s="83" t="s">
        <v>1</v>
      </c>
      <c r="B101" s="84"/>
      <c r="C101" s="56" t="s">
        <v>24</v>
      </c>
      <c r="D101" s="37" t="s">
        <v>25</v>
      </c>
    </row>
    <row r="102" spans="1:4" x14ac:dyDescent="0.25">
      <c r="A102" s="82" t="s">
        <v>34</v>
      </c>
      <c r="B102" s="75"/>
      <c r="C102" s="35">
        <f>COUNTIF(Numerical!$AE$3:$AE$6,4)</f>
        <v>4</v>
      </c>
      <c r="D102" s="23">
        <f>C102/$C$106</f>
        <v>1</v>
      </c>
    </row>
    <row r="103" spans="1:4" x14ac:dyDescent="0.25">
      <c r="A103" s="82" t="s">
        <v>35</v>
      </c>
      <c r="B103" s="75"/>
      <c r="C103" s="35">
        <f>COUNTIF(Numerical!$AE$3:$AE$6,3)</f>
        <v>0</v>
      </c>
      <c r="D103" s="23">
        <f>C103/$C$106</f>
        <v>0</v>
      </c>
    </row>
    <row r="104" spans="1:4" x14ac:dyDescent="0.25">
      <c r="A104" s="82" t="s">
        <v>36</v>
      </c>
      <c r="B104" s="75"/>
      <c r="C104" s="35">
        <f>COUNTIF(Numerical!$AE$3:$AE$6,2)</f>
        <v>0</v>
      </c>
      <c r="D104" s="23">
        <f>C104/$C$106</f>
        <v>0</v>
      </c>
    </row>
    <row r="105" spans="1:4" x14ac:dyDescent="0.25">
      <c r="A105" s="82" t="s">
        <v>37</v>
      </c>
      <c r="B105" s="75"/>
      <c r="C105" s="35">
        <f>COUNTIF(Numerical!$AE$3:$AE$6,1)</f>
        <v>0</v>
      </c>
      <c r="D105" s="23">
        <f>C105/$C$106</f>
        <v>0</v>
      </c>
    </row>
    <row r="106" spans="1:4" x14ac:dyDescent="0.25">
      <c r="A106" s="28"/>
      <c r="B106" s="27" t="s">
        <v>26</v>
      </c>
      <c r="C106" s="35">
        <f>SUM(C102:C105)</f>
        <v>4</v>
      </c>
      <c r="D106" s="23">
        <f>SUM(D102:D105)</f>
        <v>1</v>
      </c>
    </row>
    <row r="107" spans="1:4" x14ac:dyDescent="0.25">
      <c r="A107" s="28"/>
      <c r="B107" s="39" t="s">
        <v>7</v>
      </c>
      <c r="C107" s="87">
        <f>SUM(C102*4+C103*3+C104*2+C105*1)/C106</f>
        <v>4</v>
      </c>
      <c r="D107" s="88"/>
    </row>
    <row r="108" spans="1:4" s="31" customFormat="1" x14ac:dyDescent="0.25">
      <c r="A108" s="28"/>
      <c r="B108" s="29"/>
      <c r="C108" s="52"/>
      <c r="D108" s="30"/>
    </row>
    <row r="109" spans="1:4" s="31" customFormat="1" x14ac:dyDescent="0.25">
      <c r="A109" s="36" t="s">
        <v>9</v>
      </c>
      <c r="B109" s="29"/>
      <c r="C109" s="52"/>
      <c r="D109" s="30"/>
    </row>
    <row r="110" spans="1:4" s="31" customFormat="1" ht="27" customHeight="1" x14ac:dyDescent="0.25">
      <c r="A110" s="89" t="s">
        <v>2</v>
      </c>
      <c r="B110" s="90"/>
      <c r="C110" s="56" t="s">
        <v>24</v>
      </c>
      <c r="D110" s="37" t="s">
        <v>25</v>
      </c>
    </row>
    <row r="111" spans="1:4" ht="42" customHeight="1" x14ac:dyDescent="0.25">
      <c r="A111" s="74" t="s">
        <v>38</v>
      </c>
      <c r="B111" s="75"/>
      <c r="C111" s="35">
        <f>COUNTIF(Numerical!$AF$3:$AF$6,3)</f>
        <v>4</v>
      </c>
      <c r="D111" s="23">
        <f>C111/$C$114</f>
        <v>1</v>
      </c>
    </row>
    <row r="112" spans="1:4" ht="42" customHeight="1" x14ac:dyDescent="0.25">
      <c r="A112" s="74" t="s">
        <v>39</v>
      </c>
      <c r="B112" s="75"/>
      <c r="C112" s="35">
        <f>COUNTIF(Numerical!$AF$3:$AF$6,2)</f>
        <v>0</v>
      </c>
      <c r="D112" s="23">
        <f>C112/$C$114</f>
        <v>0</v>
      </c>
    </row>
    <row r="113" spans="1:4" ht="42" customHeight="1" x14ac:dyDescent="0.25">
      <c r="A113" s="74" t="s">
        <v>40</v>
      </c>
      <c r="B113" s="75"/>
      <c r="C113" s="35">
        <f>COUNTIF(Numerical!$AF$3:$AF$6,1)</f>
        <v>0</v>
      </c>
      <c r="D113" s="23">
        <f>C113/$C$114</f>
        <v>0</v>
      </c>
    </row>
    <row r="114" spans="1:4" x14ac:dyDescent="0.25">
      <c r="A114" s="28"/>
      <c r="B114" s="38" t="s">
        <v>26</v>
      </c>
      <c r="C114" s="35">
        <f>SUM(C111:C113)</f>
        <v>4</v>
      </c>
      <c r="D114" s="23">
        <f>SUM(D111:D113)</f>
        <v>1</v>
      </c>
    </row>
    <row r="115" spans="1:4" x14ac:dyDescent="0.25">
      <c r="B115" s="39" t="s">
        <v>7</v>
      </c>
      <c r="C115" s="87">
        <f>SUM(C111*3+C112*2+C113*1)/C114</f>
        <v>3</v>
      </c>
      <c r="D115" s="88"/>
    </row>
    <row r="117" spans="1:4" x14ac:dyDescent="0.25">
      <c r="A117" s="70" t="s">
        <v>41</v>
      </c>
      <c r="B117" s="71"/>
      <c r="C117" s="87">
        <f>AVERAGE(C99,C107,C115)</f>
        <v>3.6666666666666665</v>
      </c>
      <c r="D117" s="88"/>
    </row>
  </sheetData>
  <mergeCells count="44">
    <mergeCell ref="C50:D50"/>
    <mergeCell ref="A64:B64"/>
    <mergeCell ref="C64:D64"/>
    <mergeCell ref="A51:B51"/>
    <mergeCell ref="C99:D99"/>
    <mergeCell ref="A68:A70"/>
    <mergeCell ref="A67:B67"/>
    <mergeCell ref="A76:B76"/>
    <mergeCell ref="A74:B74"/>
    <mergeCell ref="C74:D74"/>
    <mergeCell ref="C89:D89"/>
    <mergeCell ref="A94:B94"/>
    <mergeCell ref="A113:B113"/>
    <mergeCell ref="C115:D115"/>
    <mergeCell ref="A117:B117"/>
    <mergeCell ref="C117:D117"/>
    <mergeCell ref="A103:B103"/>
    <mergeCell ref="A104:B104"/>
    <mergeCell ref="A105:B105"/>
    <mergeCell ref="C107:D107"/>
    <mergeCell ref="A110:B110"/>
    <mergeCell ref="A111:B111"/>
    <mergeCell ref="A112:B112"/>
    <mergeCell ref="A102:B102"/>
    <mergeCell ref="A93:B93"/>
    <mergeCell ref="A89:B89"/>
    <mergeCell ref="A77:A79"/>
    <mergeCell ref="A83:A85"/>
    <mergeCell ref="A95:B95"/>
    <mergeCell ref="A96:B96"/>
    <mergeCell ref="A97:B97"/>
    <mergeCell ref="A101:B101"/>
    <mergeCell ref="A1:B1"/>
    <mergeCell ref="A2:A4"/>
    <mergeCell ref="A8:A10"/>
    <mergeCell ref="A14:A16"/>
    <mergeCell ref="A20:A22"/>
    <mergeCell ref="A26:A28"/>
    <mergeCell ref="A38:A40"/>
    <mergeCell ref="A44:A46"/>
    <mergeCell ref="A52:A54"/>
    <mergeCell ref="A58:A60"/>
    <mergeCell ref="A32:A34"/>
    <mergeCell ref="A50:B50"/>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Italic"Special Education&amp;"MS Sans Serif,Regular"
&amp;"MS Sans Serif,Bold"Spring 2020
</oddHeader>
    <oddFooter>&amp;C&amp;"MS Sans Serif,Bold"4 Target, 3 Acceptable, 2 Acceptable, 1 Unacceptable, NR=Did Not Observe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2022-05-10T16:58:53Z</dcterms:modified>
</cp:coreProperties>
</file>