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AD08AD58-F0A7-4A57-96F2-6A1DDE1EA9F1}"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S5" i="1"/>
  <c r="T4" i="1"/>
  <c r="T5" i="1"/>
  <c r="R4" i="1"/>
  <c r="R5" i="1"/>
  <c r="C56" i="3"/>
  <c r="C55" i="3"/>
  <c r="C54" i="3"/>
  <c r="C64" i="3"/>
  <c r="C63" i="3"/>
  <c r="C62" i="3"/>
  <c r="C79" i="3"/>
  <c r="C78" i="3"/>
  <c r="C77" i="3"/>
  <c r="C73" i="3"/>
  <c r="C72" i="3"/>
  <c r="C71" i="3"/>
  <c r="AA4" i="1"/>
  <c r="AA5" i="1"/>
  <c r="AA3" i="1"/>
  <c r="Z4" i="1"/>
  <c r="Z5" i="1"/>
  <c r="Z3" i="1"/>
  <c r="Y4" i="1"/>
  <c r="Y5" i="1"/>
  <c r="Y3" i="1"/>
  <c r="T3" i="1"/>
  <c r="S3" i="1"/>
  <c r="R3" i="1"/>
  <c r="O4" i="1"/>
  <c r="O5" i="1"/>
  <c r="O3" i="1"/>
  <c r="L4" i="1"/>
  <c r="L5" i="1"/>
  <c r="L3" i="1"/>
  <c r="K4" i="1"/>
  <c r="K5" i="1"/>
  <c r="K3" i="1"/>
  <c r="R7" i="1" l="1"/>
  <c r="O7" i="1"/>
  <c r="S7" i="1"/>
  <c r="L7" i="1"/>
  <c r="T7" i="1"/>
  <c r="K7" i="1"/>
  <c r="C85" i="3"/>
  <c r="C84" i="3"/>
  <c r="C83" i="3"/>
  <c r="M7" i="1" l="1"/>
  <c r="U7" i="1"/>
  <c r="C58" i="3"/>
  <c r="A58" i="3" s="1"/>
  <c r="C87" i="3"/>
  <c r="A87" i="3" s="1"/>
  <c r="AF3" i="1"/>
  <c r="AF4" i="1"/>
  <c r="AF5" i="1"/>
  <c r="AE3" i="1"/>
  <c r="AE4" i="1"/>
  <c r="AE5" i="1"/>
  <c r="AD4" i="1"/>
  <c r="AD5" i="1"/>
  <c r="AD3" i="1"/>
  <c r="C97" i="3" l="1"/>
  <c r="AD7" i="1"/>
  <c r="C96" i="3"/>
  <c r="C95" i="3"/>
  <c r="C94" i="3"/>
  <c r="C105" i="3"/>
  <c r="C104" i="3"/>
  <c r="C103" i="3"/>
  <c r="AE7" i="1"/>
  <c r="C102" i="3"/>
  <c r="C112" i="3"/>
  <c r="C111" i="3"/>
  <c r="AF7" i="1"/>
  <c r="C113" i="3"/>
  <c r="AG3" i="1"/>
  <c r="AG5" i="1"/>
  <c r="AG4" i="1"/>
  <c r="AG7" i="1" l="1"/>
  <c r="C98" i="3"/>
  <c r="C99" i="3" s="1"/>
  <c r="C50" i="3"/>
  <c r="C49" i="3"/>
  <c r="C48" i="3"/>
  <c r="C41" i="3"/>
  <c r="C40" i="3"/>
  <c r="C39" i="3"/>
  <c r="C34" i="3"/>
  <c r="C33" i="3"/>
  <c r="C32" i="3"/>
  <c r="C22" i="3"/>
  <c r="C21" i="3"/>
  <c r="C20" i="3"/>
  <c r="C36" i="3" l="1"/>
  <c r="C24" i="3"/>
  <c r="A24" i="3" s="1"/>
  <c r="C28" i="3"/>
  <c r="C27" i="3"/>
  <c r="C26" i="3"/>
  <c r="C16" i="3"/>
  <c r="C15" i="3"/>
  <c r="C14" i="3"/>
  <c r="C10" i="3"/>
  <c r="C9" i="3"/>
  <c r="C8" i="3"/>
  <c r="C4" i="3"/>
  <c r="C3" i="3"/>
  <c r="C2" i="3"/>
  <c r="U4" i="1"/>
  <c r="U5" i="1"/>
  <c r="U3" i="1"/>
  <c r="B4" i="1"/>
  <c r="C4" i="1"/>
  <c r="D4" i="1"/>
  <c r="E4" i="1"/>
  <c r="F4" i="1"/>
  <c r="G4" i="1"/>
  <c r="H4" i="1"/>
  <c r="B5" i="1"/>
  <c r="C5" i="1"/>
  <c r="D5" i="1"/>
  <c r="E5" i="1"/>
  <c r="F5" i="1"/>
  <c r="G5" i="1"/>
  <c r="H5" i="1"/>
  <c r="H3" i="1"/>
  <c r="G3" i="1"/>
  <c r="F3" i="1"/>
  <c r="E3" i="1"/>
  <c r="D3" i="1"/>
  <c r="C3" i="1"/>
  <c r="C7" i="1" l="1"/>
  <c r="F7" i="1"/>
  <c r="G7" i="1"/>
  <c r="H7" i="1"/>
  <c r="D7" i="1"/>
  <c r="E7" i="1"/>
  <c r="W5" i="1"/>
  <c r="W4" i="1"/>
  <c r="C12" i="3"/>
  <c r="A12" i="3" s="1"/>
  <c r="C43" i="3"/>
  <c r="D34" i="3" s="1"/>
  <c r="C52" i="3"/>
  <c r="A52" i="3" s="1"/>
  <c r="C59" i="3" s="1"/>
  <c r="C18" i="3"/>
  <c r="A18" i="3" s="1"/>
  <c r="C6" i="3"/>
  <c r="A6" i="3" s="1"/>
  <c r="C30" i="3"/>
  <c r="A30" i="3" s="1"/>
  <c r="D55" i="3" l="1"/>
  <c r="D56" i="3"/>
  <c r="D54" i="3"/>
  <c r="A43" i="3"/>
  <c r="D33" i="3"/>
  <c r="A36" i="3"/>
  <c r="D32" i="3"/>
  <c r="C45" i="3" l="1"/>
  <c r="D58" i="3"/>
  <c r="D36" i="3"/>
  <c r="P5" i="1"/>
  <c r="M4" i="1"/>
  <c r="M5" i="1"/>
  <c r="I5" i="1"/>
  <c r="I4" i="1"/>
  <c r="P4" i="1"/>
  <c r="C106" i="3"/>
  <c r="D104" i="3" s="1"/>
  <c r="B3" i="1"/>
  <c r="B7" i="1" s="1"/>
  <c r="W3" i="1" l="1"/>
  <c r="W7" i="1" s="1"/>
  <c r="D103" i="3"/>
  <c r="D105" i="3"/>
  <c r="D102" i="3"/>
  <c r="D14" i="3"/>
  <c r="C114" i="3"/>
  <c r="C115" i="3" s="1"/>
  <c r="C81" i="3"/>
  <c r="A81" i="3" s="1"/>
  <c r="C89" i="3" s="1"/>
  <c r="C75" i="3"/>
  <c r="A75" i="3" s="1"/>
  <c r="C66" i="3"/>
  <c r="A66" i="3" s="1"/>
  <c r="C68" i="3" s="1"/>
  <c r="D21" i="3"/>
  <c r="D9" i="3"/>
  <c r="D3" i="3"/>
  <c r="I3" i="1"/>
  <c r="I7" i="1" s="1"/>
  <c r="D84" i="3" l="1"/>
  <c r="D85" i="3"/>
  <c r="D83" i="3"/>
  <c r="D78" i="3"/>
  <c r="D49" i="3"/>
  <c r="D27" i="3"/>
  <c r="D26" i="3"/>
  <c r="D28" i="3"/>
  <c r="D112" i="3"/>
  <c r="D111" i="3"/>
  <c r="D113" i="3"/>
  <c r="D39" i="3"/>
  <c r="D40" i="3"/>
  <c r="D41" i="3"/>
  <c r="D96" i="3"/>
  <c r="D97" i="3"/>
  <c r="D94" i="3"/>
  <c r="D95" i="3"/>
  <c r="D73" i="3"/>
  <c r="D22" i="3"/>
  <c r="D72" i="3"/>
  <c r="D15" i="3"/>
  <c r="D16" i="3"/>
  <c r="D106" i="3"/>
  <c r="D2" i="3"/>
  <c r="D48" i="3"/>
  <c r="D8" i="3"/>
  <c r="D4" i="3"/>
  <c r="D50" i="3"/>
  <c r="D71" i="3"/>
  <c r="D10" i="3"/>
  <c r="D20" i="3"/>
  <c r="D77" i="3"/>
  <c r="D79" i="3"/>
  <c r="D62" i="3"/>
  <c r="D64" i="3"/>
  <c r="D63" i="3"/>
  <c r="D87" i="3" l="1"/>
  <c r="D30" i="3"/>
  <c r="D114" i="3"/>
  <c r="D18" i="3"/>
  <c r="D75" i="3"/>
  <c r="D24" i="3"/>
  <c r="D43" i="3"/>
  <c r="D52" i="3"/>
  <c r="D6" i="3"/>
  <c r="D12" i="3"/>
  <c r="D98" i="3"/>
  <c r="D81" i="3"/>
  <c r="D66" i="3"/>
  <c r="P3" i="1"/>
  <c r="P7" i="1" s="1"/>
  <c r="C107" i="3" l="1"/>
  <c r="C117" i="3" s="1"/>
  <c r="M3" i="1" l="1"/>
</calcChain>
</file>

<file path=xl/sharedStrings.xml><?xml version="1.0" encoding="utf-8"?>
<sst xmlns="http://schemas.openxmlformats.org/spreadsheetml/2006/main" count="249" uniqueCount="112">
  <si>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</si>
  <si>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</si>
  <si>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</si>
  <si>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</si>
  <si>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</si>
  <si>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</si>
  <si>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</si>
  <si>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</si>
  <si>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</si>
  <si>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</si>
  <si>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</si>
  <si>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</si>
  <si>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</si>
  <si>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</si>
  <si>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</si>
  <si>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</si>
  <si>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</si>
  <si>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</si>
  <si>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</si>
  <si>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</si>
  <si>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</si>
  <si>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</si>
  <si>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</si>
  <si>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</si>
  <si>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</si>
  <si>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</si>
  <si>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</si>
  <si>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</si>
  <si>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</si>
  <si>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</si>
  <si>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</si>
  <si>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</si>
  <si>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</si>
  <si>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</si>
  <si>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</si>
  <si>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</si>
  <si>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</si>
  <si>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</si>
  <si>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</si>
  <si>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</si>
  <si>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</si>
  <si>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</si>
  <si>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</si>
  <si>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</si>
  <si>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</si>
  <si>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</si>
  <si>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 xml:space="preserve">8. Communication
(NAEYC 4a)
</t>
  </si>
  <si>
    <t>Classroom Management</t>
  </si>
  <si>
    <t>Professional</t>
  </si>
  <si>
    <t>SuccessfulIn</t>
  </si>
  <si>
    <t>RecommendWithou</t>
  </si>
  <si>
    <t>TargetTheCandid</t>
  </si>
  <si>
    <t>Professionalism</t>
  </si>
  <si>
    <t>2 Target</t>
  </si>
  <si>
    <t>1 Acceptable</t>
  </si>
  <si>
    <t>0 Unacceptable</t>
  </si>
  <si>
    <t xml:space="preserve"> </t>
  </si>
  <si>
    <t>Teaching and Assessment</t>
  </si>
  <si>
    <t>General Evaluation (Numerical)</t>
  </si>
  <si>
    <t>General Evaluation (Textual)</t>
  </si>
  <si>
    <t>Total Score (out of 26)</t>
  </si>
  <si>
    <t xml:space="preserve">1.  Planning for Instruction (ACEI 3.1; INTASC 1, 2 &amp; 7; CAEP 1.1, 1.3, 1.4, 3.4, 3.5)
</t>
  </si>
  <si>
    <t>(ACEI 3.2; INTASC 1, 2 &amp; 7; CAEP 1.1, 1.3, 1.4, 3.4, 3.5)</t>
  </si>
  <si>
    <t xml:space="preserve">2.  Instructional Strategies
(ACEI 3.3; INTASC 8; CAEP 1.1, 1.3, 1.4, 1.5, 3.4, 3.5)
</t>
  </si>
  <si>
    <t>(ACEI 3.4; INTASC 8; CAEP 1.1, 1.3, 1.4, 1.5, 3.4, 3.5)</t>
  </si>
  <si>
    <t xml:space="preserve">3.  Resources
(ACEI 3.1)
</t>
  </si>
  <si>
    <t xml:space="preserve">4.  Assessment
(ACEI 4.0; INTASC 6; CAEP 1.1, 1.2, 1.3, 3.5)
</t>
  </si>
  <si>
    <t xml:space="preserve">(ACEI 4.0; INTASC 6; CAEP 1.1, 1.2, 1.3, 3.5)
</t>
  </si>
  <si>
    <t xml:space="preserve">5.  Learning Environment
(ACEI 3.4; INTASC 3; CAEP 1.1, 1.3)
</t>
  </si>
  <si>
    <t xml:space="preserve">6.  Lesson Management 
(ACEI 3.1; INTASC 3; CAEP 1.1, 3.5)
</t>
  </si>
  <si>
    <t xml:space="preserve">7. Professional Relationships
(ACEI 5.2; INTASC 10; CAEP 1.1, 3.3, 3.5)
</t>
  </si>
  <si>
    <t xml:space="preserve">8. Communication
(ACEI 3.5)
</t>
  </si>
  <si>
    <t xml:space="preserve">9. Reflective Practice
(ACEI 5.1, INTASC 9; CAEP 1.1, 1.2, 3.3, 3.4, 3.5) 
</t>
  </si>
  <si>
    <t xml:space="preserve">Professional Growth
(ACEI 5.1, INTASC 9; CAEP 1.1, 1.2, 3.3, 3.4, 3.5)
</t>
  </si>
  <si>
    <t>D3</t>
  </si>
  <si>
    <t xml:space="preserve">1.  Planning for Instruction
(ACEI 3.1; INTASC 1, 2 &amp; 7; CAEP 1.1, 1.3, 1.4, 3.4, 3.5)
</t>
  </si>
  <si>
    <t xml:space="preserve">6.  Lesson Management 
(ACEI 3.1; INTASC 3; CAEP 1.1, 3.5)
</t>
  </si>
  <si>
    <t xml:space="preserve">Professional Growth
(ACEI 5.1, INTASC 9; CAEP 1.1, 1.2, 3.3, 3.4, 3.5)
</t>
  </si>
  <si>
    <t>B. Classroom Management Mean of the Means</t>
  </si>
  <si>
    <t>Fall 2021</t>
  </si>
  <si>
    <t>4th</t>
  </si>
  <si>
    <t>East Elementary/Weatherford</t>
  </si>
  <si>
    <t>Piedmont</t>
  </si>
  <si>
    <t>She takes the lead of the teacher, but develops plans that are relevant, and aligned to the standards.  She connects their background knowledge to the new skills well.</t>
  </si>
  <si>
    <t>Brianna did a great job of helping all learners in different ways and recognizing where they are.</t>
  </si>
  <si>
    <t>She does a great job in teaching, but she could improve on using different short strategies to keep all students engaged.</t>
  </si>
  <si>
    <t>She does a great job, but an area of improvement would be for her to make sure she requires her  expectations to be followed by the students.  They trust her and connect with her, so I am sure this will come.</t>
  </si>
  <si>
    <t>I am glad I witnessed a form of assessment on paper, but I really enjoy how she assessed as she taught.  When she did small groups, she could assess as she worked with each student.</t>
  </si>
  <si>
    <t>When using the teacher work sample, she used more formal assessments, but I did not get to observe all of this.</t>
  </si>
  <si>
    <t>This is an area that will need to continue to grow. She relates to students well and is a calming spirit, but procedures need to be worked on a little more.</t>
  </si>
  <si>
    <t>She is a sweet girl. Her cooperating teacher and principal sing her praises.</t>
  </si>
  <si>
    <t>She works with the afterschool program at her school daily and continues to strengthen her skills as she gains experience.</t>
  </si>
  <si>
    <t>Hydro-Eakly Elementary, Hydro, OK</t>
  </si>
  <si>
    <t>Ms. Custar's lesson plans are professionally done and include all of the required information. She certainly demonstrates an understanding of mathematics. She is quick to relate today's lesson to yesterday's and to offer applicable real-world examples.</t>
  </si>
  <si>
    <t>Ms. Custar plans her instruction around the appropriate OAS.  She also understands the importance of engaging in reflective practices.</t>
  </si>
  <si>
    <t>I appreciate that Ms. Custar intentionally plans her lessons to meet the needs of her diverse learners.  She engages all learners and learning styles.</t>
  </si>
  <si>
    <t>As mentioned earlier, uses a variety of instructional strategies in order to meet the needs of all learners.</t>
  </si>
  <si>
    <t>I have seen evidence of Ms. Custar's assessment methods in my observations and in her Teacher Work Sample.</t>
  </si>
  <si>
    <t>Evidence of formative and summative assessments were provided in her TWS.  I have observed her using both formal and informal assessment methods.</t>
  </si>
  <si>
    <t>Ms. Custar has maintained a positive classroom environment.  Her students are very comfortable with her being the instructional leader of their classroom.  She certainly treats all students with respect.  She corrects behavior in a positive way.</t>
  </si>
  <si>
    <t>Ms. Custar is very comfortable and competent with using technology as a resource.  She understands that technology should be used as a tool in her toolbox.</t>
  </si>
  <si>
    <t>Ms. Custar presents herself as a professional educator at all times.</t>
  </si>
  <si>
    <t>2nd</t>
  </si>
  <si>
    <t>Stormy plans well-developed lesson plans that are age and developmentally appropriate. She understands the importance of being prepared in teaching the subject matter to ensure student learning is maximized.</t>
  </si>
  <si>
    <t>Stormy understands that student learning is affected by individual learning abilities, culture, personal experiences, and interests.</t>
  </si>
  <si>
    <t>Stormy uses a wide variety of instructional strategies to maintain student engagement and interest to address the needs of her diverse learners.</t>
  </si>
  <si>
    <t>Stormy knows that students must be interested and motivated to learn in order for students to be successful in her classroom. She has high expectations for all of her students and understands the importance of building positive relationships with her students to enhance student learning.</t>
  </si>
  <si>
    <t>Stormy uses technology in the classroom for teaching and learning.</t>
  </si>
  <si>
    <t>Stormy understands how to use assessment to monitor student progress and to address the individual needs of students.</t>
  </si>
  <si>
    <t>Stormy maintains a positive and engaging classroom environment.</t>
  </si>
  <si>
    <t>Stormy maintains positive relationships with her students, colleagues, and parents.</t>
  </si>
  <si>
    <t>Stormy exemplifies professional demeanor and behavior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</si>
</sst>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style="thin">
        <color indexed="64"/>
      </left>
      <right/>
      <top/>
      <bottom/>
      <diagonal/>
    </border>
  </borders>
  <cellStyleXfs count="2">
    <xf numFmtId="0" fontId="0" fillId="0" borderId="0" applyAlignment="0">
      <alignment vertical="top" wrapText="1"/>
      <protection locked="0"/>
    </xf>
    <xf numFmtId="0" fontId="1" fillId="0" borderId="0"/>
  </cellStyleXfs>
  <cellXfs count="106">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1" fontId="6" fillId="0" borderId="24" xfId="0" applyNumberFormat="1" applyFont="1" applyFill="1" applyBorder="1" applyAlignment="1" applyProtection="1">
      <alignment horizontal="right" wrapText="1"/>
      <protection hidden="1"/>
    </xf>
    <xf numFmtId="10" fontId="6" fillId="0" borderId="24" xfId="0" applyNumberFormat="1" applyFont="1" applyFill="1" applyBorder="1" applyAlignment="1" applyProtection="1">
      <alignment horizontal="right" wrapText="1"/>
      <protection hidden="1"/>
    </xf>
    <xf numFmtId="2" fontId="4" fillId="0" borderId="25" xfId="0" applyNumberFormat="1" applyFont="1" applyFill="1" applyBorder="1" applyAlignment="1" applyProtection="1">
      <alignment horizontal="center" wrapText="1"/>
      <protection hidden="1"/>
    </xf>
    <xf numFmtId="22" fontId="0" fillId="0" borderId="0" xfId="0" applyNumberFormat="1" applyFont="1" applyFill="1" applyAlignment="1" applyProtection="1">
      <alignment horizontal="left" vertical="top"/>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2" fontId="4" fillId="0" borderId="22" xfId="0" applyNumberFormat="1" applyFont="1" applyFill="1" applyBorder="1" applyAlignment="1" applyProtection="1">
      <alignment horizontal="center" wrapText="1"/>
      <protection hidden="1"/>
    </xf>
    <xf numFmtId="2" fontId="4" fillId="0" borderId="23" xfId="0" applyNumberFormat="1" applyFont="1" applyFill="1" applyBorder="1" applyAlignment="1" applyProtection="1">
      <alignment horizontal="center"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4" fillId="0" borderId="15" xfId="0" applyFont="1" applyFill="1" applyBorder="1" applyAlignment="1" applyProtection="1">
      <alignment horizontal="left" wrapText="1"/>
      <protection hidden="1"/>
    </xf>
    <xf numFmtId="0" fontId="4"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view="pageLayout" topLeftCell="A10" zoomScaleNormal="100" workbookViewId="0">
      <selection activeCell="A2" sqref="A2:A4"/>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4" t="s">
        <v>57</v>
      </c>
      <c r="B1" s="75"/>
      <c r="C1" s="51" t="s">
        <v>24</v>
      </c>
      <c r="D1" s="20" t="s">
        <v>25</v>
      </c>
    </row>
    <row r="2" spans="1:4" x14ac:dyDescent="0.25">
      <c r="A2" s="85" t="s">
        <v>75</v>
      </c>
      <c r="B2" s="22" t="s">
        <v>53</v>
      </c>
      <c r="C2" s="35">
        <f>COUNTIF(Textual!$G$3:$G$297,2)</f>
        <v>3</v>
      </c>
      <c r="D2" s="23">
        <f>C2/$C$6</f>
        <v>1</v>
      </c>
    </row>
    <row r="3" spans="1:4" x14ac:dyDescent="0.25">
      <c r="A3" s="86"/>
      <c r="B3" s="22" t="s">
        <v>54</v>
      </c>
      <c r="C3" s="35">
        <f>COUNTIF(Textual!$G$3:$G$297,1)</f>
        <v>0</v>
      </c>
      <c r="D3" s="23">
        <f t="shared" ref="D3:D4" si="0">C3/$C$6</f>
        <v>0</v>
      </c>
    </row>
    <row r="4" spans="1:4" x14ac:dyDescent="0.25">
      <c r="A4" s="86"/>
      <c r="B4" s="24" t="s">
        <v>55</v>
      </c>
      <c r="C4" s="35">
        <f>COUNTIF(Textual!$G$3:$G$297,0)</f>
        <v>0</v>
      </c>
      <c r="D4" s="23">
        <f t="shared" si="0"/>
        <v>0</v>
      </c>
    </row>
    <row r="5" spans="1:4" x14ac:dyDescent="0.25">
      <c r="A5" s="25" t="s">
        <v>8</v>
      </c>
      <c r="B5" s="22" t="s">
        <v>56</v>
      </c>
      <c r="C5" s="35" t="s">
        <v>56</v>
      </c>
      <c r="D5" s="23" t="s">
        <v>56</v>
      </c>
    </row>
    <row r="6" spans="1:4" x14ac:dyDescent="0.25">
      <c r="A6" s="26">
        <f>SUM(C2*2+C3*1+C4*0)/C6</f>
        <v>2</v>
      </c>
      <c r="B6" s="27" t="s">
        <v>26</v>
      </c>
      <c r="C6" s="35">
        <f>SUM(C2:C5)</f>
        <v>3</v>
      </c>
      <c r="D6" s="23">
        <f>SUM(D2:D5)</f>
        <v>1</v>
      </c>
    </row>
    <row r="7" spans="1:4" s="31" customFormat="1" x14ac:dyDescent="0.25">
      <c r="A7" s="28"/>
      <c r="B7" s="29"/>
      <c r="C7" s="52"/>
      <c r="D7" s="30"/>
    </row>
    <row r="8" spans="1:4" x14ac:dyDescent="0.25">
      <c r="A8" s="96" t="s">
        <v>62</v>
      </c>
      <c r="B8" s="43" t="s">
        <v>53</v>
      </c>
      <c r="C8" s="35">
        <f>COUNTIF(Textual!$I$3:$I$297,2)</f>
        <v>3</v>
      </c>
      <c r="D8" s="23">
        <f>C8/$C$12</f>
        <v>1</v>
      </c>
    </row>
    <row r="9" spans="1:4" x14ac:dyDescent="0.25">
      <c r="A9" s="97"/>
      <c r="B9" s="43" t="s">
        <v>54</v>
      </c>
      <c r="C9" s="35">
        <f>COUNTIF(Textual!$I$3:$I$297,1)</f>
        <v>0</v>
      </c>
      <c r="D9" s="23">
        <f t="shared" ref="D9:D10" si="1">C9/$C$12</f>
        <v>0</v>
      </c>
    </row>
    <row r="10" spans="1:4" x14ac:dyDescent="0.25">
      <c r="A10" s="98"/>
      <c r="B10" s="44" t="s">
        <v>55</v>
      </c>
      <c r="C10" s="35">
        <f>COUNTIF(Textual!$I$3:$I$297,0)</f>
        <v>0</v>
      </c>
      <c r="D10" s="23">
        <f t="shared" si="1"/>
        <v>0</v>
      </c>
    </row>
    <row r="11" spans="1:4" x14ac:dyDescent="0.25">
      <c r="A11" s="25" t="s">
        <v>8</v>
      </c>
      <c r="B11" s="22"/>
      <c r="C11" s="35"/>
      <c r="D11" s="23"/>
    </row>
    <row r="12" spans="1:4" x14ac:dyDescent="0.25">
      <c r="A12" s="26">
        <f>SUM(C8*2+C9*1+C10*0)/$C$12</f>
        <v>2</v>
      </c>
      <c r="B12" s="27" t="s">
        <v>26</v>
      </c>
      <c r="C12" s="35">
        <f>SUM(C8:C11)</f>
        <v>3</v>
      </c>
      <c r="D12" s="23">
        <f>SUM(D8:D11)</f>
        <v>1</v>
      </c>
    </row>
    <row r="13" spans="1:4" s="31" customFormat="1" x14ac:dyDescent="0.25">
      <c r="A13" s="28"/>
      <c r="B13" s="29"/>
      <c r="C13" s="52"/>
      <c r="D13" s="30"/>
    </row>
    <row r="14" spans="1:4" x14ac:dyDescent="0.25">
      <c r="A14" s="99" t="s">
        <v>63</v>
      </c>
      <c r="B14" s="43" t="s">
        <v>53</v>
      </c>
      <c r="C14" s="53">
        <f>COUNTIF(Textual!$K$3:$K$297,2)</f>
        <v>2</v>
      </c>
      <c r="D14" s="32">
        <f>C14/$C$18</f>
        <v>0.66666666666666663</v>
      </c>
    </row>
    <row r="15" spans="1:4" x14ac:dyDescent="0.25">
      <c r="A15" s="100"/>
      <c r="B15" s="43" t="s">
        <v>54</v>
      </c>
      <c r="C15" s="53">
        <f>COUNTIF(Textual!$K$3:$K$297,1)</f>
        <v>1</v>
      </c>
      <c r="D15" s="32">
        <f t="shared" ref="D15:D16" si="2">C15/$C$18</f>
        <v>0.33333333333333331</v>
      </c>
    </row>
    <row r="16" spans="1:4" x14ac:dyDescent="0.25">
      <c r="A16" s="101"/>
      <c r="B16" s="44" t="s">
        <v>55</v>
      </c>
      <c r="C16" s="53">
        <f>COUNTIF(Textual!$K$3:$K$297,0)</f>
        <v>0</v>
      </c>
      <c r="D16" s="32">
        <f t="shared" si="2"/>
        <v>0</v>
      </c>
    </row>
    <row r="17" spans="1:4" x14ac:dyDescent="0.25">
      <c r="A17" s="25" t="s">
        <v>8</v>
      </c>
      <c r="B17" s="22"/>
      <c r="C17" s="53"/>
      <c r="D17" s="32"/>
    </row>
    <row r="18" spans="1:4" x14ac:dyDescent="0.25">
      <c r="A18" s="26">
        <f>SUM(C14*2+C15*1+C16*0)/$C$18</f>
        <v>1.6666666666666667</v>
      </c>
      <c r="B18" s="33" t="s">
        <v>26</v>
      </c>
      <c r="C18" s="53">
        <f>SUM(C14:C17)</f>
        <v>3</v>
      </c>
      <c r="D18" s="32">
        <f>SUM(D14:D17)</f>
        <v>1</v>
      </c>
    </row>
    <row r="19" spans="1:4" s="31" customFormat="1" x14ac:dyDescent="0.25">
      <c r="A19" s="28"/>
      <c r="B19" s="29"/>
      <c r="C19" s="52"/>
      <c r="D19" s="30"/>
    </row>
    <row r="20" spans="1:4" x14ac:dyDescent="0.25">
      <c r="A20" s="76" t="s">
        <v>64</v>
      </c>
      <c r="B20" s="43" t="s">
        <v>53</v>
      </c>
      <c r="C20" s="35">
        <f>COUNTIF(Textual!$M$3:$M$297,2)</f>
        <v>2</v>
      </c>
      <c r="D20" s="23">
        <f>C20/$C$24</f>
        <v>0.66666666666666663</v>
      </c>
    </row>
    <row r="21" spans="1:4" x14ac:dyDescent="0.25">
      <c r="A21" s="77"/>
      <c r="B21" s="43" t="s">
        <v>54</v>
      </c>
      <c r="C21" s="35">
        <f>COUNTIF(Textual!$M$3:$M$297,1)</f>
        <v>1</v>
      </c>
      <c r="D21" s="23">
        <f t="shared" ref="D21:D22" si="3">C21/$C$24</f>
        <v>0.33333333333333331</v>
      </c>
    </row>
    <row r="22" spans="1:4" x14ac:dyDescent="0.25">
      <c r="A22" s="78"/>
      <c r="B22" s="44" t="s">
        <v>55</v>
      </c>
      <c r="C22" s="35">
        <f>COUNTIF(Textual!$M$3:$M$297,0)</f>
        <v>0</v>
      </c>
      <c r="D22" s="23">
        <f t="shared" si="3"/>
        <v>0</v>
      </c>
    </row>
    <row r="23" spans="1:4" x14ac:dyDescent="0.25">
      <c r="A23" s="25" t="s">
        <v>8</v>
      </c>
      <c r="B23" s="22"/>
      <c r="C23" s="35"/>
      <c r="D23" s="23"/>
    </row>
    <row r="24" spans="1:4" x14ac:dyDescent="0.25">
      <c r="A24" s="26">
        <f>SUM(C20*2+C21*1+C22*0)/$C$24</f>
        <v>1.6666666666666667</v>
      </c>
      <c r="B24" s="34" t="s">
        <v>26</v>
      </c>
      <c r="C24" s="35">
        <f>SUM(C20:C23)</f>
        <v>3</v>
      </c>
      <c r="D24" s="23">
        <f>SUM(D20:D23)</f>
        <v>1</v>
      </c>
    </row>
    <row r="25" spans="1:4" s="31" customFormat="1" x14ac:dyDescent="0.25">
      <c r="A25" s="28"/>
      <c r="B25" s="29"/>
      <c r="C25" s="52"/>
      <c r="D25" s="30"/>
    </row>
    <row r="26" spans="1:4" x14ac:dyDescent="0.25">
      <c r="A26" s="76" t="s">
        <v>65</v>
      </c>
      <c r="B26" s="43" t="s">
        <v>53</v>
      </c>
      <c r="C26" s="35">
        <f>COUNTIF(Textual!$O$3:$O$297,2)</f>
        <v>3</v>
      </c>
      <c r="D26" s="23">
        <f>C26/$C$30</f>
        <v>1</v>
      </c>
    </row>
    <row r="27" spans="1:4" x14ac:dyDescent="0.25">
      <c r="A27" s="77"/>
      <c r="B27" s="43" t="s">
        <v>54</v>
      </c>
      <c r="C27" s="35">
        <f>COUNTIF(Textual!$O$3:$O$297,1)</f>
        <v>0</v>
      </c>
      <c r="D27" s="23">
        <f>C27/$C$30</f>
        <v>0</v>
      </c>
    </row>
    <row r="28" spans="1:4" x14ac:dyDescent="0.25">
      <c r="A28" s="78"/>
      <c r="B28" s="44" t="s">
        <v>55</v>
      </c>
      <c r="C28" s="35">
        <f>COUNTIF(Textual!$O$3:$O$297,0)</f>
        <v>0</v>
      </c>
      <c r="D28" s="23">
        <f>C28/$C$30</f>
        <v>0</v>
      </c>
    </row>
    <row r="29" spans="1:4" x14ac:dyDescent="0.25">
      <c r="A29" s="25" t="s">
        <v>8</v>
      </c>
      <c r="B29" s="22"/>
      <c r="C29" s="35"/>
      <c r="D29" s="23"/>
    </row>
    <row r="30" spans="1:4" x14ac:dyDescent="0.25">
      <c r="A30" s="26">
        <f>SUM(C26*2+C27*1+C28*0)/$C$30</f>
        <v>2</v>
      </c>
      <c r="B30" s="34" t="s">
        <v>26</v>
      </c>
      <c r="C30" s="35">
        <f>SUM(C26:C29)</f>
        <v>3</v>
      </c>
      <c r="D30" s="23">
        <f>SUM(D26:D29)</f>
        <v>1</v>
      </c>
    </row>
    <row r="31" spans="1:4" x14ac:dyDescent="0.25">
      <c r="A31" s="28"/>
      <c r="B31" s="29"/>
      <c r="C31" s="35"/>
      <c r="D31" s="23"/>
    </row>
    <row r="32" spans="1:4" x14ac:dyDescent="0.25">
      <c r="A32" s="76" t="s">
        <v>66</v>
      </c>
      <c r="B32" s="47" t="s">
        <v>53</v>
      </c>
      <c r="C32" s="35">
        <f>COUNTIF(Textual!$Q$3:$Q$297,2)</f>
        <v>3</v>
      </c>
      <c r="D32" s="23">
        <f>C32/$C$43</f>
        <v>1</v>
      </c>
    </row>
    <row r="33" spans="1:4" x14ac:dyDescent="0.25">
      <c r="A33" s="77"/>
      <c r="B33" s="47" t="s">
        <v>54</v>
      </c>
      <c r="C33" s="35">
        <f>COUNTIF(Textual!$Q$3:$Q$297,1)</f>
        <v>0</v>
      </c>
      <c r="D33" s="23">
        <f>C33/$C$43</f>
        <v>0</v>
      </c>
    </row>
    <row r="34" spans="1:4" x14ac:dyDescent="0.25">
      <c r="A34" s="78"/>
      <c r="B34" s="46" t="s">
        <v>55</v>
      </c>
      <c r="C34" s="35">
        <f>COUNTIF(Textual!$Q$3:$Q$297,0)</f>
        <v>0</v>
      </c>
      <c r="D34" s="23">
        <f>C34/$C$43</f>
        <v>0</v>
      </c>
    </row>
    <row r="35" spans="1:4" x14ac:dyDescent="0.25">
      <c r="A35" s="25" t="s">
        <v>8</v>
      </c>
      <c r="B35" s="47"/>
      <c r="C35" s="35"/>
      <c r="D35" s="23"/>
    </row>
    <row r="36" spans="1:4" x14ac:dyDescent="0.25">
      <c r="A36" s="26">
        <f>SUM(C32*2+C33*1+C34*0)/$C$43</f>
        <v>2</v>
      </c>
      <c r="B36" s="34" t="s">
        <v>26</v>
      </c>
      <c r="C36" s="35">
        <f>SUM(C32:C35)</f>
        <v>3</v>
      </c>
      <c r="D36" s="23">
        <f>SUM(D32:D35)</f>
        <v>1</v>
      </c>
    </row>
    <row r="37" spans="1:4" s="31" customFormat="1" x14ac:dyDescent="0.25">
      <c r="A37" s="28"/>
      <c r="B37" s="29"/>
      <c r="C37" s="52"/>
      <c r="D37" s="30"/>
    </row>
    <row r="38" spans="1:4" s="31" customFormat="1" x14ac:dyDescent="0.25">
      <c r="A38" s="28"/>
      <c r="B38" s="29"/>
      <c r="C38" s="52"/>
      <c r="D38" s="30"/>
    </row>
    <row r="39" spans="1:4" x14ac:dyDescent="0.25">
      <c r="A39" s="76" t="s">
        <v>67</v>
      </c>
      <c r="B39" s="43" t="s">
        <v>53</v>
      </c>
      <c r="C39" s="35">
        <f>COUNTIF(Textual!$S$3:$S$297,2)</f>
        <v>3</v>
      </c>
      <c r="D39" s="23">
        <f>C39/$C$43</f>
        <v>1</v>
      </c>
    </row>
    <row r="40" spans="1:4" x14ac:dyDescent="0.25">
      <c r="A40" s="77"/>
      <c r="B40" s="43" t="s">
        <v>54</v>
      </c>
      <c r="C40" s="35">
        <f>COUNTIF(Textual!$S$3:$S$297,1)</f>
        <v>0</v>
      </c>
      <c r="D40" s="23">
        <f>C40/$C$43</f>
        <v>0</v>
      </c>
    </row>
    <row r="41" spans="1:4" x14ac:dyDescent="0.25">
      <c r="A41" s="78"/>
      <c r="B41" s="44" t="s">
        <v>55</v>
      </c>
      <c r="C41" s="35">
        <f>COUNTIF(Textual!$S$3:$S$297,0)</f>
        <v>0</v>
      </c>
      <c r="D41" s="23">
        <f>C41/$C$43</f>
        <v>0</v>
      </c>
    </row>
    <row r="42" spans="1:4" x14ac:dyDescent="0.25">
      <c r="A42" s="25" t="s">
        <v>8</v>
      </c>
      <c r="B42" s="22"/>
      <c r="C42" s="35"/>
      <c r="D42" s="23"/>
    </row>
    <row r="43" spans="1:4" ht="12" customHeight="1" x14ac:dyDescent="0.25">
      <c r="A43" s="26">
        <f>SUM(C39*2+C40*1+C41*0)/$C$43</f>
        <v>2</v>
      </c>
      <c r="B43" s="34" t="s">
        <v>26</v>
      </c>
      <c r="C43" s="35">
        <f>SUM(C39:C42)</f>
        <v>3</v>
      </c>
      <c r="D43" s="23">
        <f>SUM(D39:D42)</f>
        <v>1</v>
      </c>
    </row>
    <row r="44" spans="1:4" ht="12" customHeight="1" x14ac:dyDescent="0.25">
      <c r="A44" s="26"/>
      <c r="B44" s="29"/>
      <c r="C44" s="52"/>
      <c r="D44" s="30"/>
    </row>
    <row r="45" spans="1:4" x14ac:dyDescent="0.25">
      <c r="A45" s="79" t="s">
        <v>27</v>
      </c>
      <c r="B45" s="80"/>
      <c r="C45" s="72">
        <f>AVERAGE(A43,A36,A30,A24,A18,A12,A6)</f>
        <v>1.9047619047619049</v>
      </c>
      <c r="D45" s="73"/>
    </row>
    <row r="46" spans="1:4" s="31" customFormat="1" x14ac:dyDescent="0.25">
      <c r="A46" s="28"/>
      <c r="B46" s="29"/>
      <c r="C46" s="52"/>
      <c r="D46" s="30"/>
    </row>
    <row r="47" spans="1:4" s="31" customFormat="1" ht="26.4" x14ac:dyDescent="0.25">
      <c r="A47" s="74" t="s">
        <v>47</v>
      </c>
      <c r="B47" s="75"/>
      <c r="C47" s="51" t="s">
        <v>24</v>
      </c>
      <c r="D47" s="20" t="s">
        <v>25</v>
      </c>
    </row>
    <row r="48" spans="1:4" x14ac:dyDescent="0.25">
      <c r="A48" s="76" t="s">
        <v>68</v>
      </c>
      <c r="B48" s="43" t="s">
        <v>53</v>
      </c>
      <c r="C48" s="35">
        <f>COUNTIF(Textual!$U$3:$U$297,2)</f>
        <v>2</v>
      </c>
      <c r="D48" s="23">
        <f>C48/$C$52</f>
        <v>0.66666666666666663</v>
      </c>
    </row>
    <row r="49" spans="1:4" x14ac:dyDescent="0.25">
      <c r="A49" s="77"/>
      <c r="B49" s="43" t="s">
        <v>54</v>
      </c>
      <c r="C49" s="35">
        <f>COUNTIF(Textual!$U$3:$U$297,1)</f>
        <v>1</v>
      </c>
      <c r="D49" s="23">
        <f t="shared" ref="D49:D50" si="4">C49/$C$52</f>
        <v>0.33333333333333331</v>
      </c>
    </row>
    <row r="50" spans="1:4" x14ac:dyDescent="0.25">
      <c r="A50" s="78"/>
      <c r="B50" s="44" t="s">
        <v>55</v>
      </c>
      <c r="C50" s="35">
        <f>COUNTIF(Textual!$U$3:$U$297,0)</f>
        <v>0</v>
      </c>
      <c r="D50" s="23">
        <f t="shared" si="4"/>
        <v>0</v>
      </c>
    </row>
    <row r="51" spans="1:4" x14ac:dyDescent="0.25">
      <c r="A51" s="25" t="s">
        <v>8</v>
      </c>
      <c r="B51" s="22"/>
      <c r="C51" s="35"/>
      <c r="D51" s="23"/>
    </row>
    <row r="52" spans="1:4" x14ac:dyDescent="0.25">
      <c r="A52" s="26">
        <f>SUM(C48*2+C49*1+C50*0)/$C$52</f>
        <v>1.6666666666666667</v>
      </c>
      <c r="B52" s="34" t="s">
        <v>26</v>
      </c>
      <c r="C52" s="35">
        <f>SUM(C48:C51)</f>
        <v>3</v>
      </c>
      <c r="D52" s="23">
        <f>SUM(D48:D51)</f>
        <v>1</v>
      </c>
    </row>
    <row r="53" spans="1:4" x14ac:dyDescent="0.25">
      <c r="A53" s="28"/>
      <c r="B53" s="29"/>
      <c r="C53" s="52"/>
      <c r="D53" s="30"/>
    </row>
    <row r="54" spans="1:4" x14ac:dyDescent="0.25">
      <c r="A54" s="76" t="s">
        <v>76</v>
      </c>
      <c r="B54" s="60" t="s">
        <v>53</v>
      </c>
      <c r="C54" s="35">
        <f>COUNTIF(Textual!$W$3:$W$297,2)</f>
        <v>3</v>
      </c>
      <c r="D54" s="23">
        <f>C54/$C$52</f>
        <v>1</v>
      </c>
    </row>
    <row r="55" spans="1:4" x14ac:dyDescent="0.25">
      <c r="A55" s="77"/>
      <c r="B55" s="60" t="s">
        <v>54</v>
      </c>
      <c r="C55" s="35">
        <f>COUNTIF(Textual!$W$3:$W$297,1)</f>
        <v>0</v>
      </c>
      <c r="D55" s="23">
        <f t="shared" ref="D55:D56" si="5">C55/$C$52</f>
        <v>0</v>
      </c>
    </row>
    <row r="56" spans="1:4" x14ac:dyDescent="0.25">
      <c r="A56" s="78"/>
      <c r="B56" s="59" t="s">
        <v>55</v>
      </c>
      <c r="C56" s="35">
        <f>COUNTIF(Textual!$W$3:$W$297,0)</f>
        <v>0</v>
      </c>
      <c r="D56" s="23">
        <f t="shared" si="5"/>
        <v>0</v>
      </c>
    </row>
    <row r="57" spans="1:4" x14ac:dyDescent="0.25">
      <c r="A57" s="25" t="s">
        <v>8</v>
      </c>
      <c r="B57" s="60"/>
      <c r="C57" s="35"/>
      <c r="D57" s="23"/>
    </row>
    <row r="58" spans="1:4" x14ac:dyDescent="0.25">
      <c r="A58" s="26">
        <f>SUM(C54*2+C55*1+C56*0)/$C$58</f>
        <v>2</v>
      </c>
      <c r="B58" s="34" t="s">
        <v>26</v>
      </c>
      <c r="C58" s="35">
        <f>SUM(C54:C57)</f>
        <v>3</v>
      </c>
      <c r="D58" s="23">
        <f>SUM(D54:D57)</f>
        <v>1</v>
      </c>
    </row>
    <row r="59" spans="1:4" x14ac:dyDescent="0.25">
      <c r="A59" s="79" t="s">
        <v>78</v>
      </c>
      <c r="B59" s="80"/>
      <c r="C59" s="72">
        <f>AVERAGE(A58,A52)</f>
        <v>1.8333333333333335</v>
      </c>
      <c r="D59" s="73"/>
    </row>
    <row r="60" spans="1:4" s="31" customFormat="1" ht="12" customHeight="1" x14ac:dyDescent="0.25">
      <c r="A60" s="28"/>
      <c r="B60" s="29"/>
      <c r="C60" s="52"/>
      <c r="D60" s="30"/>
    </row>
    <row r="61" spans="1:4" s="31" customFormat="1" ht="15.75" customHeight="1" x14ac:dyDescent="0.25">
      <c r="A61" s="74" t="s">
        <v>43</v>
      </c>
      <c r="B61" s="75"/>
      <c r="C61" s="51" t="s">
        <v>24</v>
      </c>
      <c r="D61" s="20" t="s">
        <v>25</v>
      </c>
    </row>
    <row r="62" spans="1:4" x14ac:dyDescent="0.25">
      <c r="A62" s="76" t="s">
        <v>70</v>
      </c>
      <c r="B62" s="43" t="s">
        <v>53</v>
      </c>
      <c r="C62" s="35">
        <f>COUNTIF(Textual!$Y$3:$Y$297,2)</f>
        <v>3</v>
      </c>
      <c r="D62" s="23">
        <f>C62/$C$66</f>
        <v>1</v>
      </c>
    </row>
    <row r="63" spans="1:4" x14ac:dyDescent="0.25">
      <c r="A63" s="77"/>
      <c r="B63" s="43" t="s">
        <v>54</v>
      </c>
      <c r="C63" s="35">
        <f>COUNTIF(Textual!$Y$3:$Y$297,1)</f>
        <v>0</v>
      </c>
      <c r="D63" s="23">
        <f>C63/$C$66</f>
        <v>0</v>
      </c>
    </row>
    <row r="64" spans="1:4" x14ac:dyDescent="0.25">
      <c r="A64" s="78"/>
      <c r="B64" s="44" t="s">
        <v>55</v>
      </c>
      <c r="C64" s="35">
        <f>COUNTIF(Textual!$Y$3:$Y$297,0)</f>
        <v>0</v>
      </c>
      <c r="D64" s="23">
        <f>C64/$C$66</f>
        <v>0</v>
      </c>
    </row>
    <row r="65" spans="1:4" x14ac:dyDescent="0.25">
      <c r="A65" s="25" t="s">
        <v>8</v>
      </c>
      <c r="B65" s="22"/>
      <c r="C65" s="35"/>
      <c r="D65" s="23"/>
    </row>
    <row r="66" spans="1:4" x14ac:dyDescent="0.25">
      <c r="A66" s="26">
        <f>SUM(C62*2+C63*1+C64*0)/$C$66</f>
        <v>2</v>
      </c>
      <c r="B66" s="34" t="s">
        <v>26</v>
      </c>
      <c r="C66" s="35">
        <f>SUM(C62:C65)</f>
        <v>3</v>
      </c>
      <c r="D66" s="23">
        <f>SUM(D62:D65)</f>
        <v>1</v>
      </c>
    </row>
    <row r="67" spans="1:4" x14ac:dyDescent="0.25">
      <c r="A67" s="28"/>
      <c r="B67" s="29"/>
      <c r="C67" s="52"/>
      <c r="D67" s="30"/>
    </row>
    <row r="68" spans="1:4" x14ac:dyDescent="0.25">
      <c r="A68" s="79" t="s">
        <v>28</v>
      </c>
      <c r="B68" s="80"/>
      <c r="C68" s="72">
        <f>AVERAGE(A66)</f>
        <v>2</v>
      </c>
      <c r="D68" s="73"/>
    </row>
    <row r="69" spans="1:4" x14ac:dyDescent="0.25">
      <c r="A69" s="28"/>
      <c r="B69" s="29"/>
      <c r="C69" s="52"/>
      <c r="D69" s="30"/>
    </row>
    <row r="70" spans="1:4" s="31" customFormat="1" ht="26.4" x14ac:dyDescent="0.25">
      <c r="A70" s="74" t="s">
        <v>52</v>
      </c>
      <c r="B70" s="75"/>
      <c r="C70" s="51" t="s">
        <v>24</v>
      </c>
      <c r="D70" s="20" t="s">
        <v>25</v>
      </c>
    </row>
    <row r="71" spans="1:4" x14ac:dyDescent="0.25">
      <c r="A71" s="76" t="s">
        <v>46</v>
      </c>
      <c r="B71" s="43" t="s">
        <v>53</v>
      </c>
      <c r="C71" s="35">
        <f>COUNTIF(Textual!$AA$3:$AA$297,2)</f>
        <v>3</v>
      </c>
      <c r="D71" s="23">
        <f>C71/$C$75</f>
        <v>1</v>
      </c>
    </row>
    <row r="72" spans="1:4" x14ac:dyDescent="0.25">
      <c r="A72" s="77"/>
      <c r="B72" s="43" t="s">
        <v>54</v>
      </c>
      <c r="C72" s="35">
        <f>COUNTIF(Textual!$AA$3:$AA$297,1)</f>
        <v>0</v>
      </c>
      <c r="D72" s="23">
        <f>C72/$C$75</f>
        <v>0</v>
      </c>
    </row>
    <row r="73" spans="1:4" x14ac:dyDescent="0.25">
      <c r="A73" s="78"/>
      <c r="B73" s="44" t="s">
        <v>55</v>
      </c>
      <c r="C73" s="35">
        <f>COUNTIF(Textual!$AA$3:$AA$297,0)</f>
        <v>0</v>
      </c>
      <c r="D73" s="23">
        <f>C73/$C$75</f>
        <v>0</v>
      </c>
    </row>
    <row r="74" spans="1:4" x14ac:dyDescent="0.25">
      <c r="A74" s="25" t="s">
        <v>8</v>
      </c>
      <c r="B74" s="22"/>
      <c r="C74" s="35"/>
      <c r="D74" s="23"/>
    </row>
    <row r="75" spans="1:4" x14ac:dyDescent="0.25">
      <c r="A75" s="26">
        <f>SUM(C71*2+C72*1+C73*0)/$C$75</f>
        <v>2</v>
      </c>
      <c r="B75" s="34" t="s">
        <v>26</v>
      </c>
      <c r="C75" s="35">
        <f>SUM(C71:C74)</f>
        <v>3</v>
      </c>
      <c r="D75" s="23">
        <f>SUM(D71:D74)</f>
        <v>1</v>
      </c>
    </row>
    <row r="76" spans="1:4" s="31" customFormat="1" x14ac:dyDescent="0.25">
      <c r="A76" s="28"/>
      <c r="B76" s="29"/>
      <c r="C76" s="52"/>
      <c r="D76" s="30"/>
    </row>
    <row r="77" spans="1:4" x14ac:dyDescent="0.25">
      <c r="A77" s="76" t="s">
        <v>72</v>
      </c>
      <c r="B77" s="43" t="s">
        <v>53</v>
      </c>
      <c r="C77" s="35">
        <f>COUNTIF(Textual!$AC$3:$AC$297,2)</f>
        <v>3</v>
      </c>
      <c r="D77" s="23">
        <f>C77/$C$81</f>
        <v>1</v>
      </c>
    </row>
    <row r="78" spans="1:4" x14ac:dyDescent="0.25">
      <c r="A78" s="77"/>
      <c r="B78" s="43" t="s">
        <v>54</v>
      </c>
      <c r="C78" s="35">
        <f>COUNTIF(Textual!$AC$3:$AC$297,1)</f>
        <v>0</v>
      </c>
      <c r="D78" s="23">
        <f>C78/$C$81</f>
        <v>0</v>
      </c>
    </row>
    <row r="79" spans="1:4" x14ac:dyDescent="0.25">
      <c r="A79" s="78"/>
      <c r="B79" s="44" t="s">
        <v>55</v>
      </c>
      <c r="C79" s="35">
        <f>COUNTIF(Textual!$AC$3:$AC$297,0)</f>
        <v>0</v>
      </c>
      <c r="D79" s="23">
        <f>C79/$C$81</f>
        <v>0</v>
      </c>
    </row>
    <row r="80" spans="1:4" x14ac:dyDescent="0.25">
      <c r="A80" s="25" t="s">
        <v>8</v>
      </c>
      <c r="B80" s="22"/>
      <c r="C80" s="35"/>
      <c r="D80" s="23"/>
    </row>
    <row r="81" spans="1:4" x14ac:dyDescent="0.25">
      <c r="A81" s="26">
        <f>SUM(C77*2+C78*1+C79*0)/$C$81</f>
        <v>2</v>
      </c>
      <c r="B81" s="34" t="s">
        <v>26</v>
      </c>
      <c r="C81" s="35">
        <f>SUM(C77:C80)</f>
        <v>3</v>
      </c>
      <c r="D81" s="23">
        <f>SUM(D77:D80)</f>
        <v>1</v>
      </c>
    </row>
    <row r="82" spans="1:4" s="31" customFormat="1" x14ac:dyDescent="0.25">
      <c r="A82" s="28"/>
      <c r="B82" s="29"/>
      <c r="C82" s="52"/>
      <c r="D82" s="30"/>
    </row>
    <row r="83" spans="1:4" x14ac:dyDescent="0.25">
      <c r="A83" s="76" t="s">
        <v>77</v>
      </c>
      <c r="B83" s="60" t="s">
        <v>53</v>
      </c>
      <c r="C83" s="35">
        <f>COUNTIF(Textual!$AE$3:$AE$297,2)</f>
        <v>3</v>
      </c>
      <c r="D83" s="23">
        <f>C83/$C$81</f>
        <v>1</v>
      </c>
    </row>
    <row r="84" spans="1:4" x14ac:dyDescent="0.25">
      <c r="A84" s="77"/>
      <c r="B84" s="60" t="s">
        <v>54</v>
      </c>
      <c r="C84" s="35">
        <f>COUNTIF(Textual!$AE$3:$AE$297,1)</f>
        <v>0</v>
      </c>
      <c r="D84" s="23">
        <f>C84/$C$81</f>
        <v>0</v>
      </c>
    </row>
    <row r="85" spans="1:4" x14ac:dyDescent="0.25">
      <c r="A85" s="78"/>
      <c r="B85" s="59" t="s">
        <v>55</v>
      </c>
      <c r="C85" s="35">
        <f>COUNTIF(Textual!$AE$3:$AE$297,0)</f>
        <v>0</v>
      </c>
      <c r="D85" s="23">
        <f>C85/$C$81</f>
        <v>0</v>
      </c>
    </row>
    <row r="86" spans="1:4" x14ac:dyDescent="0.25">
      <c r="A86" s="25" t="s">
        <v>8</v>
      </c>
      <c r="B86" s="60"/>
      <c r="C86" s="35"/>
      <c r="D86" s="23"/>
    </row>
    <row r="87" spans="1:4" x14ac:dyDescent="0.25">
      <c r="A87" s="26">
        <f>SUM(C83*2+C84*1+C85*0)/$C$87</f>
        <v>2</v>
      </c>
      <c r="B87" s="34" t="s">
        <v>26</v>
      </c>
      <c r="C87" s="35">
        <f>SUM(C83:C86)</f>
        <v>3</v>
      </c>
      <c r="D87" s="23">
        <f>SUM(D83:D86)</f>
        <v>1</v>
      </c>
    </row>
    <row r="88" spans="1:4" x14ac:dyDescent="0.25">
      <c r="A88" s="67"/>
      <c r="B88" s="29"/>
      <c r="C88" s="65"/>
      <c r="D88" s="66"/>
    </row>
    <row r="89" spans="1:4" s="31" customFormat="1" x14ac:dyDescent="0.25">
      <c r="A89" s="92" t="s">
        <v>29</v>
      </c>
      <c r="B89" s="93"/>
      <c r="C89" s="81">
        <f>AVERAGE(A87,A81,A75)</f>
        <v>2</v>
      </c>
      <c r="D89" s="82"/>
    </row>
    <row r="90" spans="1:4" x14ac:dyDescent="0.25">
      <c r="A90" s="28"/>
      <c r="B90" s="29"/>
      <c r="C90" s="52"/>
      <c r="D90" s="30"/>
    </row>
    <row r="91" spans="1:4" s="31" customFormat="1" x14ac:dyDescent="0.25">
      <c r="A91" s="28"/>
      <c r="B91" s="29"/>
      <c r="C91" s="52"/>
      <c r="D91" s="30"/>
    </row>
    <row r="92" spans="1:4" s="31" customFormat="1" x14ac:dyDescent="0.25">
      <c r="A92" s="36" t="s">
        <v>10</v>
      </c>
      <c r="B92" s="29"/>
      <c r="C92" s="52"/>
      <c r="D92" s="30"/>
    </row>
    <row r="93" spans="1:4" s="31" customFormat="1" ht="27" customHeight="1" x14ac:dyDescent="0.25">
      <c r="A93" s="90" t="s">
        <v>0</v>
      </c>
      <c r="B93" s="91"/>
      <c r="C93" s="54" t="s">
        <v>24</v>
      </c>
      <c r="D93" s="20" t="s">
        <v>25</v>
      </c>
    </row>
    <row r="94" spans="1:4" x14ac:dyDescent="0.25">
      <c r="A94" s="83" t="s">
        <v>30</v>
      </c>
      <c r="B94" s="84"/>
      <c r="C94" s="35">
        <f>COUNTIF(Numerical!$AD$3:$AD$5,4)</f>
        <v>3</v>
      </c>
      <c r="D94" s="23">
        <f>C94/$C$98</f>
        <v>1</v>
      </c>
    </row>
    <row r="95" spans="1:4" x14ac:dyDescent="0.25">
      <c r="A95" s="94" t="s">
        <v>31</v>
      </c>
      <c r="B95" s="95"/>
      <c r="C95" s="35">
        <f>COUNTIF(Numerical!$AD$3:$AD$5,3)</f>
        <v>0</v>
      </c>
      <c r="D95" s="23">
        <f>C95/$C$98</f>
        <v>0</v>
      </c>
    </row>
    <row r="96" spans="1:4" x14ac:dyDescent="0.25">
      <c r="A96" s="87" t="s">
        <v>32</v>
      </c>
      <c r="B96" s="86"/>
      <c r="C96" s="35">
        <f>COUNTIF(Numerical!$AD$3:$AD$5,2)</f>
        <v>0</v>
      </c>
      <c r="D96" s="23">
        <f>C96/$C$98</f>
        <v>0</v>
      </c>
    </row>
    <row r="97" spans="1:4" x14ac:dyDescent="0.25">
      <c r="A97" s="87" t="s">
        <v>33</v>
      </c>
      <c r="B97" s="80"/>
      <c r="C97" s="35">
        <f>COUNTIF(Numerical!$AD$3:$AD$5,1)</f>
        <v>0</v>
      </c>
      <c r="D97" s="23">
        <f>C97/$C$98</f>
        <v>0</v>
      </c>
    </row>
    <row r="98" spans="1:4" x14ac:dyDescent="0.25">
      <c r="A98" s="28"/>
      <c r="B98" s="38" t="s">
        <v>26</v>
      </c>
      <c r="C98" s="35">
        <f>SUM(C94:C97)</f>
        <v>3</v>
      </c>
      <c r="D98" s="23">
        <f>SUM(D94:D97)</f>
        <v>1</v>
      </c>
    </row>
    <row r="99" spans="1:4" x14ac:dyDescent="0.25">
      <c r="A99" s="28"/>
      <c r="B99" s="39" t="s">
        <v>8</v>
      </c>
      <c r="C99" s="72">
        <f>SUM(C94*4+C95*3+C96*2+C97*1)/C98</f>
        <v>4</v>
      </c>
      <c r="D99" s="73"/>
    </row>
    <row r="100" spans="1:4" x14ac:dyDescent="0.25">
      <c r="A100" s="28"/>
      <c r="B100" s="40"/>
      <c r="C100" s="55"/>
      <c r="D100" s="41"/>
    </row>
    <row r="101" spans="1:4" s="31" customFormat="1" ht="26.4" x14ac:dyDescent="0.25">
      <c r="A101" s="90" t="s">
        <v>1</v>
      </c>
      <c r="B101" s="91"/>
      <c r="C101" s="56" t="s">
        <v>24</v>
      </c>
      <c r="D101" s="37" t="s">
        <v>25</v>
      </c>
    </row>
    <row r="102" spans="1:4" x14ac:dyDescent="0.25">
      <c r="A102" s="87" t="s">
        <v>34</v>
      </c>
      <c r="B102" s="86"/>
      <c r="C102" s="35">
        <f>COUNTIF(Numerical!$AE$3:$AE$5,4)</f>
        <v>3</v>
      </c>
      <c r="D102" s="23">
        <f>C102/$C$106</f>
        <v>1</v>
      </c>
    </row>
    <row r="103" spans="1:4" x14ac:dyDescent="0.25">
      <c r="A103" s="87" t="s">
        <v>35</v>
      </c>
      <c r="B103" s="86"/>
      <c r="C103" s="35">
        <f>COUNTIF(Numerical!$AE$3:$AE$5,3)</f>
        <v>0</v>
      </c>
      <c r="D103" s="23">
        <f>C103/$C$106</f>
        <v>0</v>
      </c>
    </row>
    <row r="104" spans="1:4" x14ac:dyDescent="0.25">
      <c r="A104" s="87" t="s">
        <v>36</v>
      </c>
      <c r="B104" s="86"/>
      <c r="C104" s="35">
        <f>COUNTIF(Numerical!$AE$3:$AE$5,2)</f>
        <v>0</v>
      </c>
      <c r="D104" s="23">
        <f>C104/$C$106</f>
        <v>0</v>
      </c>
    </row>
    <row r="105" spans="1:4" x14ac:dyDescent="0.25">
      <c r="A105" s="87" t="s">
        <v>37</v>
      </c>
      <c r="B105" s="86"/>
      <c r="C105" s="35">
        <f>COUNTIF(Numerical!$AE$3:$AE$5,1)</f>
        <v>0</v>
      </c>
      <c r="D105" s="23">
        <f>C105/$C$106</f>
        <v>0</v>
      </c>
    </row>
    <row r="106" spans="1:4" x14ac:dyDescent="0.25">
      <c r="A106" s="28"/>
      <c r="B106" s="27" t="s">
        <v>26</v>
      </c>
      <c r="C106" s="35">
        <f>SUM(C102:C105)</f>
        <v>3</v>
      </c>
      <c r="D106" s="23">
        <f>SUM(D102:D105)</f>
        <v>1</v>
      </c>
    </row>
    <row r="107" spans="1:4" x14ac:dyDescent="0.25">
      <c r="A107" s="28"/>
      <c r="B107" s="39" t="s">
        <v>8</v>
      </c>
      <c r="C107" s="72">
        <f>SUM(C102*4+C103*3+C104*2+C105*1)/C106</f>
        <v>4</v>
      </c>
      <c r="D107" s="73"/>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88" t="s">
        <v>2</v>
      </c>
      <c r="B110" s="89"/>
      <c r="C110" s="56" t="s">
        <v>24</v>
      </c>
      <c r="D110" s="37" t="s">
        <v>25</v>
      </c>
    </row>
    <row r="111" spans="1:4" ht="42" customHeight="1" x14ac:dyDescent="0.25">
      <c r="A111" s="85" t="s">
        <v>38</v>
      </c>
      <c r="B111" s="86"/>
      <c r="C111" s="35">
        <f>COUNTIF(Numerical!$AF$3:$AF$5,3)</f>
        <v>3</v>
      </c>
      <c r="D111" s="23">
        <f>C111/$C$114</f>
        <v>1</v>
      </c>
    </row>
    <row r="112" spans="1:4" ht="42" customHeight="1" x14ac:dyDescent="0.25">
      <c r="A112" s="85" t="s">
        <v>39</v>
      </c>
      <c r="B112" s="86"/>
      <c r="C112" s="35">
        <f>COUNTIF(Numerical!$AF$3:$AF$5,2)</f>
        <v>0</v>
      </c>
      <c r="D112" s="23">
        <f>C112/$C$114</f>
        <v>0</v>
      </c>
    </row>
    <row r="113" spans="1:4" ht="42" customHeight="1" x14ac:dyDescent="0.25">
      <c r="A113" s="85" t="s">
        <v>40</v>
      </c>
      <c r="B113" s="86"/>
      <c r="C113" s="35">
        <f>COUNTIF(Numerical!$AF$3:$AF$5,1)</f>
        <v>0</v>
      </c>
      <c r="D113" s="23">
        <f>C113/$C$114</f>
        <v>0</v>
      </c>
    </row>
    <row r="114" spans="1:4" x14ac:dyDescent="0.25">
      <c r="A114" s="28"/>
      <c r="B114" s="38" t="s">
        <v>26</v>
      </c>
      <c r="C114" s="35">
        <f>SUM(C111:C113)</f>
        <v>3</v>
      </c>
      <c r="D114" s="23">
        <f>SUM(D111:D113)</f>
        <v>1</v>
      </c>
    </row>
    <row r="115" spans="1:4" x14ac:dyDescent="0.25">
      <c r="B115" s="39" t="s">
        <v>8</v>
      </c>
      <c r="C115" s="72">
        <f>SUM(C111*3+C112*2+C113*1)/C114</f>
        <v>3</v>
      </c>
      <c r="D115" s="73"/>
    </row>
    <row r="117" spans="1:4" x14ac:dyDescent="0.25">
      <c r="A117" s="79" t="s">
        <v>41</v>
      </c>
      <c r="B117" s="80"/>
      <c r="C117" s="72">
        <f>AVERAGE(C99,C107,C115)</f>
        <v>3.6666666666666665</v>
      </c>
      <c r="D117" s="73"/>
    </row>
  </sheetData>
  <mergeCells count="44">
    <mergeCell ref="A26:A28"/>
    <mergeCell ref="A39:A41"/>
    <mergeCell ref="A48:A50"/>
    <mergeCell ref="A32:A34"/>
    <mergeCell ref="A59:B59"/>
    <mergeCell ref="A54:A56"/>
    <mergeCell ref="A45:B45"/>
    <mergeCell ref="A1:B1"/>
    <mergeCell ref="A2:A4"/>
    <mergeCell ref="A8:A10"/>
    <mergeCell ref="A14:A16"/>
    <mergeCell ref="A20:A22"/>
    <mergeCell ref="A102:B102"/>
    <mergeCell ref="A93:B93"/>
    <mergeCell ref="A89:B89"/>
    <mergeCell ref="A71:A73"/>
    <mergeCell ref="A77:A79"/>
    <mergeCell ref="A95:B95"/>
    <mergeCell ref="A96:B96"/>
    <mergeCell ref="A97:B97"/>
    <mergeCell ref="A101:B101"/>
    <mergeCell ref="A113:B113"/>
    <mergeCell ref="C115:D115"/>
    <mergeCell ref="A117:B117"/>
    <mergeCell ref="C117:D117"/>
    <mergeCell ref="A103:B103"/>
    <mergeCell ref="A104:B104"/>
    <mergeCell ref="A105:B105"/>
    <mergeCell ref="C107:D107"/>
    <mergeCell ref="A110:B110"/>
    <mergeCell ref="A111:B111"/>
    <mergeCell ref="A112:B112"/>
    <mergeCell ref="C45:D45"/>
    <mergeCell ref="A47:B47"/>
    <mergeCell ref="C59:D59"/>
    <mergeCell ref="C99:D99"/>
    <mergeCell ref="A62:A64"/>
    <mergeCell ref="A61:B61"/>
    <mergeCell ref="A83:A85"/>
    <mergeCell ref="A70:B70"/>
    <mergeCell ref="A68:B68"/>
    <mergeCell ref="C68:D68"/>
    <mergeCell ref="C89:D89"/>
    <mergeCell ref="A94:B94"/>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2021
</oddHeader>
    <oddFooter>&amp;C&amp;"MS Sans Serif,Bold"4 Target, 3 Acceptable, 2 Acceptable, 1 Unacceptable, NR=Did Not Observe</oddFooter>
  </headerFooter>
  <rowBreaks count="2" manualBreakCount="2">
    <brk id="46"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
  <sheetViews>
    <sheetView zoomScaleNormal="100" workbookViewId="0">
      <selection sqref="A1:A4"/>
    </sheetView>
  </sheetViews>
  <sheetFormatPr defaultColWidth="10.7109375" defaultRowHeight="10.199999999999999" x14ac:dyDescent="0.2"/>
  <cols>
    <col min="1" max="1" width="7.42578125" style="5" bestFit="1" customWidth="1"/>
    <col min="2" max="8" width="5.7109375" style="5" bestFit="1" customWidth="1"/>
    <col min="9" max="9" width="9.42578125" style="5" customWidth="1"/>
    <col min="10" max="10" width="4.140625" style="5" customWidth="1"/>
    <col min="11" max="11" width="7.85546875" style="5" customWidth="1"/>
    <col min="12" max="12" width="6.42578125" style="5" customWidth="1"/>
    <col min="13" max="13" width="12.140625" style="5" customWidth="1"/>
    <col min="14" max="14" width="7.85546875" style="5" customWidth="1"/>
    <col min="15" max="15" width="7.28515625" style="5" customWidth="1"/>
    <col min="16" max="16" width="14" style="5" customWidth="1"/>
    <col min="17" max="17" width="5.7109375" style="5" bestFit="1" customWidth="1"/>
    <col min="18" max="18" width="8.85546875" style="5" customWidth="1"/>
    <col min="19" max="20" width="8.28515625" style="5" customWidth="1"/>
    <col min="21" max="21" width="10.140625" style="5" customWidth="1"/>
    <col min="22" max="22" width="2.42578125" style="5" customWidth="1"/>
    <col min="23" max="23" width="12.7109375" style="5" customWidth="1"/>
    <col min="24" max="24" width="3" style="5" customWidth="1"/>
    <col min="25" max="25" width="14.7109375" style="8"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103" t="s">
        <v>11</v>
      </c>
      <c r="B1" s="102" t="s">
        <v>7</v>
      </c>
      <c r="C1" s="102"/>
      <c r="D1" s="102"/>
      <c r="E1" s="102"/>
      <c r="F1" s="102"/>
      <c r="G1" s="102"/>
      <c r="H1" s="102"/>
      <c r="I1" s="102"/>
      <c r="J1" s="48"/>
      <c r="K1" s="102" t="s">
        <v>9</v>
      </c>
      <c r="L1" s="102"/>
      <c r="M1" s="102"/>
      <c r="N1" s="48"/>
      <c r="O1" s="48" t="s">
        <v>43</v>
      </c>
      <c r="P1" s="48"/>
      <c r="Q1" s="48"/>
      <c r="R1" s="102" t="s">
        <v>52</v>
      </c>
      <c r="S1" s="102"/>
      <c r="T1" s="102"/>
      <c r="U1" s="102"/>
      <c r="V1" s="48"/>
      <c r="W1" s="48"/>
      <c r="X1" s="42"/>
      <c r="Y1" s="102" t="s">
        <v>59</v>
      </c>
      <c r="Z1" s="102"/>
      <c r="AA1" s="102"/>
      <c r="AB1" s="102"/>
      <c r="AC1" s="48"/>
      <c r="AD1" s="102" t="s">
        <v>58</v>
      </c>
      <c r="AE1" s="102"/>
      <c r="AF1" s="102"/>
      <c r="AG1" s="102"/>
    </row>
    <row r="2" spans="1:35" s="4" customFormat="1" ht="42" customHeight="1" x14ac:dyDescent="0.2">
      <c r="A2" s="104"/>
      <c r="B2" s="2" t="s">
        <v>12</v>
      </c>
      <c r="C2" s="2" t="s">
        <v>13</v>
      </c>
      <c r="D2" s="2" t="s">
        <v>14</v>
      </c>
      <c r="E2" s="2" t="s">
        <v>15</v>
      </c>
      <c r="F2" s="2" t="s">
        <v>16</v>
      </c>
      <c r="G2" s="2" t="s">
        <v>17</v>
      </c>
      <c r="H2" s="2" t="s">
        <v>18</v>
      </c>
      <c r="I2" s="3" t="s">
        <v>8</v>
      </c>
      <c r="J2" s="3"/>
      <c r="K2" s="2" t="s">
        <v>19</v>
      </c>
      <c r="L2" s="2" t="s">
        <v>20</v>
      </c>
      <c r="M2" s="3" t="s">
        <v>8</v>
      </c>
      <c r="N2" s="3"/>
      <c r="O2" s="2" t="s">
        <v>21</v>
      </c>
      <c r="P2" s="3" t="s">
        <v>8</v>
      </c>
      <c r="Q2" s="3"/>
      <c r="R2" s="2" t="s">
        <v>22</v>
      </c>
      <c r="S2" s="2" t="s">
        <v>23</v>
      </c>
      <c r="T2" s="58" t="s">
        <v>74</v>
      </c>
      <c r="U2" s="3" t="s">
        <v>8</v>
      </c>
      <c r="V2" s="3"/>
      <c r="W2" s="63" t="s">
        <v>60</v>
      </c>
      <c r="X2" s="63"/>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1</v>
      </c>
      <c r="E3" s="5">
        <f>Textual!M3</f>
        <v>1</v>
      </c>
      <c r="F3" s="5">
        <f>Textual!O3</f>
        <v>2</v>
      </c>
      <c r="G3" s="5">
        <f>Textual!Q3</f>
        <v>2</v>
      </c>
      <c r="H3" s="5">
        <f>Textual!S3</f>
        <v>2</v>
      </c>
      <c r="I3" s="6">
        <f>AVERAGE(B3:H3)</f>
        <v>1.7142857142857142</v>
      </c>
      <c r="J3" s="6"/>
      <c r="K3" s="5">
        <f>Textual!U3</f>
        <v>1</v>
      </c>
      <c r="L3" s="5">
        <f>Textual!W3</f>
        <v>2</v>
      </c>
      <c r="M3" s="6">
        <f t="shared" ref="M3:M5" si="0">AVERAGE(K3:L3)</f>
        <v>1.5</v>
      </c>
      <c r="N3" s="6"/>
      <c r="O3" s="5">
        <f>Textual!Y3</f>
        <v>2</v>
      </c>
      <c r="P3" s="6">
        <f t="shared" ref="P3:P5" si="1">AVERAGE(O3:O3)</f>
        <v>2</v>
      </c>
      <c r="Q3" s="6"/>
      <c r="R3" s="5">
        <f>Textual!AA3</f>
        <v>2</v>
      </c>
      <c r="S3" s="5">
        <f>Textual!AC3</f>
        <v>2</v>
      </c>
      <c r="T3" s="5">
        <f>Textual!AE3</f>
        <v>2</v>
      </c>
      <c r="U3" s="6">
        <f>IFERROR(AVERAGE(R3:T3),"")</f>
        <v>2</v>
      </c>
      <c r="V3" s="6"/>
      <c r="W3" s="64">
        <f>SUM(B3:H3,K3:L3,O3,R3:T3)</f>
        <v>23</v>
      </c>
      <c r="Y3" s="15" t="str">
        <f>Textual!AG3</f>
        <v>SuccessfulIn</v>
      </c>
      <c r="Z3" s="15" t="str">
        <f>Textual!AH3</f>
        <v>RecommendWithou</v>
      </c>
      <c r="AA3" s="16" t="str">
        <f>Textual!AI3</f>
        <v>TargetTheCandid</v>
      </c>
      <c r="AB3" s="6"/>
      <c r="AD3" s="61">
        <f>IF(Y3="SuccessfulIn",4,IF(Y3="SuccessfulIn2",3,IF(Y3="SuccessDoubtful",2,IF(Y3="SuccessDoubtfu2",1,))))</f>
        <v>4</v>
      </c>
      <c r="AE3" s="61">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6">
        <f>AVERAGE(B4:H4)</f>
        <v>2</v>
      </c>
      <c r="J4" s="8"/>
      <c r="K4" s="5">
        <f>Textual!U4</f>
        <v>2</v>
      </c>
      <c r="L4" s="5">
        <f>Textual!W4</f>
        <v>2</v>
      </c>
      <c r="M4" s="6">
        <f t="shared" si="0"/>
        <v>2</v>
      </c>
      <c r="N4" s="8"/>
      <c r="O4" s="5">
        <f>Textual!Y4</f>
        <v>2</v>
      </c>
      <c r="P4" s="6">
        <f t="shared" si="1"/>
        <v>2</v>
      </c>
      <c r="Q4" s="8"/>
      <c r="R4" s="5">
        <f>Textual!AA4</f>
        <v>2</v>
      </c>
      <c r="S4" s="5">
        <f>Textual!AC4</f>
        <v>2</v>
      </c>
      <c r="T4" s="5">
        <f>Textual!AE4</f>
        <v>2</v>
      </c>
      <c r="U4" s="6">
        <f t="shared" ref="U4:U5" si="2">AVERAGE(S4:S4)</f>
        <v>2</v>
      </c>
      <c r="V4" s="6"/>
      <c r="W4" s="64">
        <f t="shared" ref="W4:W5" si="3">SUM(B4:H4,K4:L4,O4,R4:T4)</f>
        <v>26</v>
      </c>
      <c r="Y4" s="15" t="str">
        <f>Textual!AG4</f>
        <v>SuccessfulIn</v>
      </c>
      <c r="Z4" s="15" t="str">
        <f>Textual!AH4</f>
        <v>RecommendWithou</v>
      </c>
      <c r="AA4" s="16" t="str">
        <f>Textual!AI4</f>
        <v>TargetTheCandid</v>
      </c>
      <c r="AB4" s="6"/>
      <c r="AC4" s="9"/>
      <c r="AD4" s="61">
        <f t="shared" ref="AD4:AD5" si="4">IF(Y4="SuccessfulIn",4,IF(Y4="SuccessfulIn2",3,IF(Y4="SuccessDoubtful",2,IF(Y4="SuccessDoubtfu2",1,))))</f>
        <v>4</v>
      </c>
      <c r="AE4" s="61">
        <f>IF(Numerical!Z4="RecommendWithou",4,IF(Numerical!Z4="WouldRecommend",3,IF(Numerical!Z4="Recommendations",2,IF(Numerical!Z4="UnableToRecomme",1))))</f>
        <v>4</v>
      </c>
      <c r="AF4" s="5">
        <f t="shared" ref="AF4:AF5" si="5">IF(AA4="TargetTheCandid",3,IF(AA4="AcceptableThe",2,IF(AA4="Unacceptable",1)))</f>
        <v>3</v>
      </c>
      <c r="AG4" s="6">
        <f t="shared" ref="AG4:AG5" si="6">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6">
        <f>AVERAGE(B5:H5)</f>
        <v>2</v>
      </c>
      <c r="J5" s="8"/>
      <c r="K5" s="5">
        <f>Textual!U5</f>
        <v>2</v>
      </c>
      <c r="L5" s="5">
        <f>Textual!W5</f>
        <v>2</v>
      </c>
      <c r="M5" s="6">
        <f t="shared" si="0"/>
        <v>2</v>
      </c>
      <c r="N5" s="8"/>
      <c r="O5" s="5">
        <f>Textual!Y5</f>
        <v>2</v>
      </c>
      <c r="P5" s="6">
        <f t="shared" si="1"/>
        <v>2</v>
      </c>
      <c r="Q5" s="8"/>
      <c r="R5" s="5">
        <f>Textual!AA5</f>
        <v>2</v>
      </c>
      <c r="S5" s="5">
        <f>Textual!AC5</f>
        <v>2</v>
      </c>
      <c r="T5" s="5">
        <f>Textual!AE5</f>
        <v>2</v>
      </c>
      <c r="U5" s="6">
        <f t="shared" si="2"/>
        <v>2</v>
      </c>
      <c r="V5" s="6"/>
      <c r="W5" s="64">
        <f t="shared" si="3"/>
        <v>26</v>
      </c>
      <c r="Y5" s="15" t="str">
        <f>Textual!AG5</f>
        <v>SuccessfulIn</v>
      </c>
      <c r="Z5" s="15" t="str">
        <f>Textual!AH5</f>
        <v>RecommendWithou</v>
      </c>
      <c r="AA5" s="16" t="str">
        <f>Textual!AI5</f>
        <v>TargetTheCandid</v>
      </c>
      <c r="AB5" s="6"/>
      <c r="AC5" s="9"/>
      <c r="AD5" s="61">
        <f t="shared" si="4"/>
        <v>4</v>
      </c>
      <c r="AE5" s="61">
        <f>IF(Numerical!Z5="RecommendWithou",4,IF(Numerical!Z5="WouldRecommend",3,IF(Numerical!Z5="Recommendations",2,IF(Numerical!Z5="UnableToRecomme",1))))</f>
        <v>4</v>
      </c>
      <c r="AF5" s="5">
        <f t="shared" si="5"/>
        <v>3</v>
      </c>
      <c r="AG5" s="6">
        <f t="shared" si="6"/>
        <v>3.6666666666666665</v>
      </c>
      <c r="AH5" s="9"/>
      <c r="AI5" s="9"/>
    </row>
    <row r="6" spans="1:35" x14ac:dyDescent="0.2">
      <c r="J6" s="8"/>
      <c r="N6" s="8"/>
      <c r="Q6" s="8"/>
      <c r="Y6" s="5"/>
      <c r="AC6" s="9"/>
      <c r="AD6" s="9"/>
      <c r="AE6" s="9"/>
      <c r="AF6" s="9"/>
      <c r="AG6" s="9"/>
      <c r="AH6" s="9"/>
      <c r="AI6" s="9"/>
    </row>
    <row r="7" spans="1:35" x14ac:dyDescent="0.2">
      <c r="A7" s="7" t="s">
        <v>8</v>
      </c>
      <c r="B7" s="8">
        <f t="shared" ref="B7:I7" si="7">AVERAGE(B3:B5)</f>
        <v>2</v>
      </c>
      <c r="C7" s="8">
        <f t="shared" si="7"/>
        <v>2</v>
      </c>
      <c r="D7" s="8">
        <f t="shared" si="7"/>
        <v>1.6666666666666667</v>
      </c>
      <c r="E7" s="8">
        <f t="shared" si="7"/>
        <v>1.6666666666666667</v>
      </c>
      <c r="F7" s="8">
        <f t="shared" si="7"/>
        <v>2</v>
      </c>
      <c r="G7" s="8">
        <f t="shared" si="7"/>
        <v>2</v>
      </c>
      <c r="H7" s="8">
        <f t="shared" si="7"/>
        <v>2</v>
      </c>
      <c r="I7" s="8">
        <f t="shared" si="7"/>
        <v>1.9047619047619049</v>
      </c>
      <c r="J7" s="8"/>
      <c r="K7" s="8">
        <f>AVERAGE(K3:K5)</f>
        <v>1.6666666666666667</v>
      </c>
      <c r="L7" s="8">
        <f>AVERAGE(L3:L5)</f>
        <v>2</v>
      </c>
      <c r="M7" s="8">
        <f>AVERAGE(K7:L7)</f>
        <v>1.8333333333333335</v>
      </c>
      <c r="N7" s="8"/>
      <c r="O7" s="8">
        <f>AVERAGE(O3:O5)</f>
        <v>2</v>
      </c>
      <c r="P7" s="8">
        <f>AVERAGE(P3:P5)</f>
        <v>2</v>
      </c>
      <c r="Q7" s="8"/>
      <c r="R7" s="8">
        <f>AVERAGE(R3:R5)</f>
        <v>2</v>
      </c>
      <c r="S7" s="8">
        <f>AVERAGE(S3:S5)</f>
        <v>2</v>
      </c>
      <c r="T7" s="8">
        <f>AVERAGE(T3:T5)</f>
        <v>2</v>
      </c>
      <c r="U7" s="8">
        <f>AVERAGE(R7:T7)</f>
        <v>2</v>
      </c>
      <c r="V7" s="8"/>
      <c r="W7" s="8">
        <f>AVERAGE(W3:W5)</f>
        <v>25</v>
      </c>
      <c r="X7" s="8"/>
      <c r="Z7" s="8"/>
      <c r="AA7" s="8"/>
      <c r="AB7" s="8"/>
      <c r="AC7" s="9"/>
      <c r="AD7" s="62">
        <f>AVERAGE(AD3:AD5)</f>
        <v>4</v>
      </c>
      <c r="AE7" s="62">
        <f>AVERAGE(AE3:AE5)</f>
        <v>4</v>
      </c>
      <c r="AF7" s="62">
        <f>AVERAGE(AF3:AF5)</f>
        <v>3</v>
      </c>
      <c r="AG7" s="62">
        <f>AVERAGE(AG3:AG5)</f>
        <v>3.6666666666666665</v>
      </c>
      <c r="AH7" s="9"/>
      <c r="AI7" s="9"/>
    </row>
  </sheetData>
  <mergeCells count="6">
    <mergeCell ref="AD1:AG1"/>
    <mergeCell ref="Y1:AB1"/>
    <mergeCell ref="A1:A2"/>
    <mergeCell ref="K1:M1"/>
    <mergeCell ref="B1:I1"/>
    <mergeCell ref="R1:U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2021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7"/>
  <sheetViews>
    <sheetView tabSelected="1" zoomScaleNormal="100" workbookViewId="0">
      <selection activeCell="C5" sqref="C5"/>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70" customWidth="1"/>
    <col min="9" max="9" width="16.140625" style="19" customWidth="1"/>
    <col min="10" max="10" width="13.140625" style="70" bestFit="1" customWidth="1"/>
    <col min="11" max="11" width="13.140625" style="19" customWidth="1"/>
    <col min="12" max="12" width="15" style="70" customWidth="1"/>
    <col min="13" max="13" width="21.28515625" style="19" customWidth="1"/>
    <col min="14" max="14" width="19" style="70" customWidth="1"/>
    <col min="15" max="15" width="13.85546875" style="19" bestFit="1" customWidth="1"/>
    <col min="16" max="16" width="12.85546875" style="70" customWidth="1"/>
    <col min="17" max="17" width="13.7109375" style="19" customWidth="1"/>
    <col min="18" max="18" width="13.140625" style="70" bestFit="1" customWidth="1"/>
    <col min="19" max="19" width="13.140625" style="19" customWidth="1"/>
    <col min="20" max="20" width="15.42578125" style="70" bestFit="1" customWidth="1"/>
    <col min="21" max="21" width="13.42578125" style="19" bestFit="1" customWidth="1"/>
    <col min="22" max="22" width="14.7109375" style="70" customWidth="1"/>
    <col min="23" max="23" width="18.28515625" style="14" customWidth="1"/>
    <col min="24" max="24" width="15.42578125" style="70" customWidth="1"/>
    <col min="25" max="25" width="13" style="19" bestFit="1" customWidth="1"/>
    <col min="26" max="26" width="13" style="70" bestFit="1" customWidth="1"/>
    <col min="27" max="27" width="15.7109375" style="19" customWidth="1"/>
    <col min="28" max="28" width="13" style="70" customWidth="1"/>
    <col min="29" max="29" width="15.7109375" style="19" customWidth="1"/>
    <col min="30" max="30" width="16" style="70" customWidth="1"/>
    <col min="31" max="31" width="35.7109375" style="14" customWidth="1"/>
    <col min="32" max="32" width="15.42578125" style="70" bestFit="1" customWidth="1"/>
    <col min="33" max="33" width="25.28515625" style="14" customWidth="1"/>
    <col min="34" max="34" width="30.140625" style="14" customWidth="1"/>
    <col min="35" max="35" width="20.85546875" style="14" customWidth="1"/>
    <col min="36" max="36" width="15" style="18" bestFit="1"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102" t="s">
        <v>7</v>
      </c>
      <c r="H1" s="102"/>
      <c r="I1" s="102"/>
      <c r="J1" s="102"/>
      <c r="K1" s="102"/>
      <c r="L1" s="102"/>
      <c r="M1" s="102"/>
      <c r="N1" s="102"/>
      <c r="O1" s="102"/>
      <c r="P1" s="102"/>
      <c r="Q1" s="102"/>
      <c r="R1" s="102"/>
      <c r="S1" s="102"/>
      <c r="T1" s="102"/>
      <c r="U1" s="102" t="s">
        <v>47</v>
      </c>
      <c r="V1" s="102"/>
      <c r="W1" s="102"/>
      <c r="X1" s="102"/>
      <c r="Y1" s="102" t="s">
        <v>43</v>
      </c>
      <c r="Z1" s="102"/>
      <c r="AA1" s="102" t="s">
        <v>48</v>
      </c>
      <c r="AB1" s="102"/>
      <c r="AC1" s="102"/>
      <c r="AD1" s="102"/>
      <c r="AE1" s="102"/>
      <c r="AF1" s="102"/>
      <c r="AG1" s="105" t="s">
        <v>10</v>
      </c>
      <c r="AH1" s="105"/>
      <c r="AI1" s="105"/>
    </row>
    <row r="2" spans="1:36" s="13" customFormat="1" ht="112.2" x14ac:dyDescent="0.2">
      <c r="A2" s="2" t="s">
        <v>11</v>
      </c>
      <c r="B2" s="11" t="s">
        <v>42</v>
      </c>
      <c r="C2" s="11" t="s">
        <v>3</v>
      </c>
      <c r="D2" s="11" t="s">
        <v>44</v>
      </c>
      <c r="E2" s="11" t="s">
        <v>4</v>
      </c>
      <c r="F2" s="11" t="s">
        <v>5</v>
      </c>
      <c r="G2" s="11" t="s">
        <v>61</v>
      </c>
      <c r="H2" s="69" t="s">
        <v>45</v>
      </c>
      <c r="I2" s="49" t="s">
        <v>62</v>
      </c>
      <c r="J2" s="69" t="s">
        <v>45</v>
      </c>
      <c r="K2" s="11" t="s">
        <v>63</v>
      </c>
      <c r="L2" s="69" t="s">
        <v>45</v>
      </c>
      <c r="M2" s="11" t="s">
        <v>64</v>
      </c>
      <c r="N2" s="69" t="s">
        <v>45</v>
      </c>
      <c r="O2" s="11" t="s">
        <v>65</v>
      </c>
      <c r="P2" s="69" t="s">
        <v>45</v>
      </c>
      <c r="Q2" s="11" t="s">
        <v>66</v>
      </c>
      <c r="R2" s="69" t="s">
        <v>45</v>
      </c>
      <c r="S2" s="11" t="s">
        <v>67</v>
      </c>
      <c r="T2" s="69" t="s">
        <v>45</v>
      </c>
      <c r="U2" s="11" t="s">
        <v>68</v>
      </c>
      <c r="V2" s="69" t="s">
        <v>45</v>
      </c>
      <c r="W2" s="11" t="s">
        <v>69</v>
      </c>
      <c r="X2" s="69" t="s">
        <v>45</v>
      </c>
      <c r="Y2" s="11" t="s">
        <v>70</v>
      </c>
      <c r="Z2" s="69" t="s">
        <v>45</v>
      </c>
      <c r="AA2" s="11" t="s">
        <v>71</v>
      </c>
      <c r="AB2" s="69" t="s">
        <v>45</v>
      </c>
      <c r="AC2" s="11" t="s">
        <v>72</v>
      </c>
      <c r="AD2" s="69" t="s">
        <v>45</v>
      </c>
      <c r="AE2" s="11" t="s">
        <v>73</v>
      </c>
      <c r="AF2" s="69" t="s">
        <v>45</v>
      </c>
      <c r="AG2" s="11" t="s">
        <v>0</v>
      </c>
      <c r="AH2" s="11" t="s">
        <v>1</v>
      </c>
      <c r="AI2" s="11" t="s">
        <v>2</v>
      </c>
    </row>
    <row r="3" spans="1:36" s="16" customFormat="1" ht="10.5" customHeight="1" x14ac:dyDescent="0.2">
      <c r="A3" s="16">
        <v>1</v>
      </c>
      <c r="B3" s="14"/>
      <c r="C3" s="14"/>
      <c r="D3" s="14" t="s">
        <v>79</v>
      </c>
      <c r="E3" s="14">
        <v>1</v>
      </c>
      <c r="F3" s="16" t="s">
        <v>82</v>
      </c>
      <c r="G3" s="5">
        <v>2</v>
      </c>
      <c r="H3" s="70" t="s">
        <v>83</v>
      </c>
      <c r="I3" s="5">
        <v>2</v>
      </c>
      <c r="J3" s="70" t="s">
        <v>84</v>
      </c>
      <c r="K3" s="5">
        <v>1</v>
      </c>
      <c r="L3" s="70" t="s">
        <v>85</v>
      </c>
      <c r="M3" s="5">
        <v>1</v>
      </c>
      <c r="N3" s="70" t="s">
        <v>86</v>
      </c>
      <c r="O3" s="5">
        <v>2</v>
      </c>
      <c r="P3" s="70" t="s">
        <v>6</v>
      </c>
      <c r="Q3" s="5">
        <v>2</v>
      </c>
      <c r="R3" s="70" t="s">
        <v>87</v>
      </c>
      <c r="S3" s="5">
        <v>2</v>
      </c>
      <c r="T3" s="70" t="s">
        <v>88</v>
      </c>
      <c r="U3" s="5">
        <v>1</v>
      </c>
      <c r="V3" s="71" t="s">
        <v>89</v>
      </c>
      <c r="W3" s="5">
        <v>2</v>
      </c>
      <c r="X3" s="70" t="s">
        <v>6</v>
      </c>
      <c r="Y3" s="5">
        <v>2</v>
      </c>
      <c r="Z3" s="70" t="s">
        <v>90</v>
      </c>
      <c r="AA3" s="5">
        <v>2</v>
      </c>
      <c r="AB3" s="70" t="s">
        <v>6</v>
      </c>
      <c r="AC3" s="5">
        <v>2</v>
      </c>
      <c r="AD3" s="71" t="s">
        <v>6</v>
      </c>
      <c r="AE3" s="5">
        <v>2</v>
      </c>
      <c r="AF3" s="70" t="s">
        <v>91</v>
      </c>
      <c r="AG3" s="15" t="s">
        <v>49</v>
      </c>
      <c r="AH3" s="15" t="s">
        <v>50</v>
      </c>
      <c r="AI3" s="16" t="s">
        <v>51</v>
      </c>
      <c r="AJ3" s="17">
        <v>44512.503472222219</v>
      </c>
    </row>
    <row r="4" spans="1:36" ht="10.5" customHeight="1" x14ac:dyDescent="0.2">
      <c r="A4" s="16">
        <v>2</v>
      </c>
      <c r="D4" s="14" t="s">
        <v>79</v>
      </c>
      <c r="E4" s="14" t="s">
        <v>80</v>
      </c>
      <c r="F4" s="14" t="s">
        <v>92</v>
      </c>
      <c r="G4" s="5">
        <v>2</v>
      </c>
      <c r="H4" s="70" t="s">
        <v>93</v>
      </c>
      <c r="I4" s="5">
        <v>2</v>
      </c>
      <c r="J4" s="70" t="s">
        <v>94</v>
      </c>
      <c r="K4" s="5">
        <v>2</v>
      </c>
      <c r="L4" s="70" t="s">
        <v>95</v>
      </c>
      <c r="M4" s="5">
        <v>2</v>
      </c>
      <c r="N4" s="70" t="s">
        <v>6</v>
      </c>
      <c r="O4" s="5">
        <v>2</v>
      </c>
      <c r="P4" s="70" t="s">
        <v>96</v>
      </c>
      <c r="Q4" s="5">
        <v>2</v>
      </c>
      <c r="R4" s="70" t="s">
        <v>97</v>
      </c>
      <c r="S4" s="5">
        <v>2</v>
      </c>
      <c r="T4" s="70" t="s">
        <v>98</v>
      </c>
      <c r="U4" s="5">
        <v>2</v>
      </c>
      <c r="V4" s="70" t="s">
        <v>99</v>
      </c>
      <c r="W4" s="45">
        <v>2</v>
      </c>
      <c r="X4" s="70" t="s">
        <v>100</v>
      </c>
      <c r="Y4" s="5">
        <v>2</v>
      </c>
      <c r="Z4" s="70" t="s">
        <v>6</v>
      </c>
      <c r="AA4" s="5">
        <v>2</v>
      </c>
      <c r="AB4" s="70" t="s">
        <v>101</v>
      </c>
      <c r="AC4" s="5">
        <v>2</v>
      </c>
      <c r="AD4" s="70" t="s">
        <v>6</v>
      </c>
      <c r="AE4" s="45">
        <v>2</v>
      </c>
      <c r="AF4" s="70" t="s">
        <v>6</v>
      </c>
      <c r="AG4" s="15" t="s">
        <v>49</v>
      </c>
      <c r="AH4" s="15" t="s">
        <v>50</v>
      </c>
      <c r="AI4" s="16" t="s">
        <v>51</v>
      </c>
      <c r="AJ4" s="68">
        <v>44529.975925925923</v>
      </c>
    </row>
    <row r="5" spans="1:36" ht="10.5" customHeight="1" x14ac:dyDescent="0.2">
      <c r="A5" s="16">
        <v>3</v>
      </c>
      <c r="D5" s="14" t="s">
        <v>79</v>
      </c>
      <c r="E5" s="14" t="s">
        <v>102</v>
      </c>
      <c r="F5" s="14" t="s">
        <v>81</v>
      </c>
      <c r="G5" s="5">
        <v>2</v>
      </c>
      <c r="H5" s="70" t="s">
        <v>103</v>
      </c>
      <c r="I5" s="5">
        <v>2</v>
      </c>
      <c r="J5" s="70" t="s">
        <v>104</v>
      </c>
      <c r="K5" s="5">
        <v>2</v>
      </c>
      <c r="L5" s="70" t="s">
        <v>105</v>
      </c>
      <c r="M5" s="5">
        <v>2</v>
      </c>
      <c r="N5" s="70" t="s">
        <v>106</v>
      </c>
      <c r="O5" s="5">
        <v>2</v>
      </c>
      <c r="P5" s="70" t="s">
        <v>107</v>
      </c>
      <c r="Q5" s="5">
        <v>2</v>
      </c>
      <c r="R5" s="70" t="s">
        <v>108</v>
      </c>
      <c r="S5" s="5">
        <v>2</v>
      </c>
      <c r="T5" s="70" t="s">
        <v>6</v>
      </c>
      <c r="U5" s="5">
        <v>2</v>
      </c>
      <c r="V5" s="70" t="s">
        <v>109</v>
      </c>
      <c r="W5" s="45">
        <v>2</v>
      </c>
      <c r="X5" s="70" t="s">
        <v>6</v>
      </c>
      <c r="Y5" s="5">
        <v>2</v>
      </c>
      <c r="Z5" s="70" t="s">
        <v>110</v>
      </c>
      <c r="AA5" s="5">
        <v>2</v>
      </c>
      <c r="AB5" s="70" t="s">
        <v>6</v>
      </c>
      <c r="AC5" s="5">
        <v>2</v>
      </c>
      <c r="AD5" s="70" t="s">
        <v>111</v>
      </c>
      <c r="AE5" s="45">
        <v>2</v>
      </c>
      <c r="AF5" s="70" t="s">
        <v>6</v>
      </c>
      <c r="AG5" s="15" t="s">
        <v>49</v>
      </c>
      <c r="AH5" s="15" t="s">
        <v>50</v>
      </c>
      <c r="AI5" s="16" t="s">
        <v>51</v>
      </c>
      <c r="AJ5" s="68">
        <v>44518.529594907406</v>
      </c>
    </row>
    <row r="6" spans="1:36" ht="10.5" customHeight="1" x14ac:dyDescent="0.2">
      <c r="A6" s="16"/>
      <c r="G6" s="5"/>
      <c r="I6" s="5"/>
      <c r="K6" s="5"/>
      <c r="M6" s="5"/>
      <c r="O6" s="5"/>
      <c r="Q6" s="5"/>
      <c r="S6" s="5"/>
      <c r="U6" s="5"/>
      <c r="W6" s="45"/>
      <c r="Y6" s="5"/>
      <c r="AA6" s="5"/>
      <c r="AC6" s="5"/>
      <c r="AE6" s="45"/>
      <c r="AG6" s="15"/>
      <c r="AH6" s="15"/>
      <c r="AI6" s="16"/>
      <c r="AJ6" s="68"/>
    </row>
    <row r="7" spans="1:36" ht="10.5" customHeight="1" x14ac:dyDescent="0.2">
      <c r="A7" s="16"/>
      <c r="G7" s="5"/>
      <c r="I7" s="5"/>
      <c r="K7" s="5"/>
      <c r="M7" s="5"/>
      <c r="O7" s="5"/>
      <c r="Q7" s="5"/>
      <c r="S7" s="5"/>
      <c r="U7" s="5"/>
      <c r="W7" s="45"/>
      <c r="Y7" s="5"/>
      <c r="AA7" s="5"/>
      <c r="AC7" s="5"/>
      <c r="AE7" s="45"/>
      <c r="AG7" s="15"/>
      <c r="AH7" s="15"/>
      <c r="AI7" s="16"/>
      <c r="AJ7" s="68"/>
    </row>
    <row r="8" spans="1:36" x14ac:dyDescent="0.2">
      <c r="A8" s="16"/>
      <c r="G8" s="5"/>
      <c r="I8" s="5"/>
      <c r="K8" s="5"/>
      <c r="M8" s="5"/>
      <c r="O8" s="5"/>
      <c r="Q8" s="5"/>
      <c r="S8" s="5"/>
      <c r="U8" s="5"/>
      <c r="W8" s="45"/>
      <c r="Y8" s="5"/>
      <c r="AA8" s="5"/>
      <c r="AC8" s="5"/>
      <c r="AE8" s="45"/>
      <c r="AG8" s="15"/>
      <c r="AH8" s="15"/>
      <c r="AI8" s="16"/>
      <c r="AJ8" s="68"/>
    </row>
    <row r="9" spans="1:36" x14ac:dyDescent="0.2">
      <c r="A9" s="16"/>
      <c r="G9" s="5"/>
      <c r="I9" s="5"/>
      <c r="K9" s="5"/>
      <c r="M9" s="5"/>
      <c r="O9" s="5"/>
      <c r="Q9" s="5"/>
      <c r="S9" s="5"/>
      <c r="U9" s="5"/>
      <c r="W9" s="45"/>
      <c r="Y9" s="5"/>
      <c r="AA9" s="5"/>
      <c r="AC9" s="5"/>
      <c r="AE9" s="45"/>
      <c r="AJ9" s="68"/>
    </row>
    <row r="10" spans="1:36" x14ac:dyDescent="0.2">
      <c r="A10" s="16"/>
      <c r="G10" s="5"/>
      <c r="I10" s="5"/>
      <c r="K10" s="5"/>
      <c r="M10" s="5"/>
      <c r="O10" s="5"/>
      <c r="Q10" s="5"/>
      <c r="S10" s="5"/>
      <c r="U10" s="5"/>
      <c r="W10" s="45"/>
      <c r="Y10" s="5"/>
      <c r="AA10" s="5"/>
      <c r="AC10" s="5"/>
      <c r="AE10" s="45"/>
      <c r="AJ10" s="68"/>
    </row>
    <row r="11" spans="1:36" x14ac:dyDescent="0.2">
      <c r="A11" s="16"/>
      <c r="G11" s="5"/>
      <c r="I11" s="5"/>
      <c r="K11" s="5"/>
      <c r="M11" s="5"/>
      <c r="O11" s="5"/>
      <c r="Q11" s="5"/>
      <c r="S11" s="5"/>
      <c r="U11" s="5"/>
      <c r="W11" s="45"/>
      <c r="Y11" s="5"/>
      <c r="AA11" s="5"/>
      <c r="AC11" s="5"/>
      <c r="AE11" s="45"/>
      <c r="AJ11" s="68"/>
    </row>
    <row r="12" spans="1:36" x14ac:dyDescent="0.2">
      <c r="A12" s="16"/>
      <c r="G12" s="5"/>
      <c r="I12" s="5"/>
      <c r="K12" s="5"/>
      <c r="M12" s="5"/>
      <c r="O12" s="5"/>
      <c r="Q12" s="5"/>
      <c r="S12" s="5"/>
      <c r="U12" s="5"/>
      <c r="W12" s="45"/>
      <c r="Y12" s="5"/>
      <c r="AA12" s="5"/>
      <c r="AC12" s="5"/>
      <c r="AE12" s="45"/>
      <c r="AJ12" s="68"/>
    </row>
    <row r="13" spans="1:36" x14ac:dyDescent="0.2">
      <c r="A13" s="16"/>
      <c r="G13" s="5"/>
      <c r="I13" s="5"/>
      <c r="K13" s="5"/>
      <c r="M13" s="5"/>
      <c r="O13" s="5"/>
      <c r="Q13" s="5"/>
      <c r="S13" s="5"/>
      <c r="U13" s="5"/>
      <c r="W13" s="45"/>
      <c r="Y13" s="5"/>
      <c r="AA13" s="5"/>
      <c r="AC13" s="5"/>
      <c r="AE13" s="45"/>
      <c r="AJ13" s="68"/>
    </row>
    <row r="14" spans="1:36" x14ac:dyDescent="0.2">
      <c r="A14" s="16"/>
      <c r="G14" s="5"/>
      <c r="I14" s="5"/>
      <c r="K14" s="5"/>
      <c r="M14" s="5"/>
      <c r="O14" s="5"/>
      <c r="Q14" s="5"/>
      <c r="U14" s="5"/>
      <c r="W14" s="45"/>
      <c r="Y14" s="5"/>
      <c r="AA14" s="5"/>
      <c r="AC14" s="5"/>
      <c r="AE14" s="45"/>
      <c r="AJ14" s="68"/>
    </row>
    <row r="15" spans="1:36" x14ac:dyDescent="0.2">
      <c r="A15" s="16"/>
      <c r="G15" s="5"/>
      <c r="I15" s="5"/>
      <c r="K15" s="5"/>
      <c r="M15" s="5"/>
      <c r="O15" s="5"/>
      <c r="Q15" s="5"/>
      <c r="U15" s="5"/>
      <c r="W15" s="45"/>
      <c r="Y15" s="5"/>
      <c r="AA15" s="5"/>
      <c r="AC15" s="5"/>
      <c r="AE15" s="45"/>
      <c r="AJ15" s="68"/>
    </row>
    <row r="16" spans="1:36" x14ac:dyDescent="0.2">
      <c r="A16" s="16"/>
      <c r="G16" s="5"/>
      <c r="I16" s="5"/>
      <c r="K16" s="5"/>
      <c r="M16" s="5"/>
      <c r="O16" s="5"/>
      <c r="Q16" s="5"/>
      <c r="U16" s="5"/>
      <c r="W16" s="45"/>
      <c r="Y16" s="5"/>
      <c r="AA16" s="5"/>
      <c r="AC16" s="5"/>
      <c r="AE16" s="45"/>
      <c r="AJ16" s="68"/>
    </row>
    <row r="17" spans="11:11" x14ac:dyDescent="0.2">
      <c r="K17" s="5"/>
    </row>
  </sheetData>
  <mergeCells count="5">
    <mergeCell ref="AG1:AI1"/>
    <mergeCell ref="Y1:Z1"/>
    <mergeCell ref="G1:T1"/>
    <mergeCell ref="U1:X1"/>
    <mergeCell ref="AA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Serif,Bold"Fall 2021
</oddHeader>
    <oddFooter>&amp;C&amp;"MS Sans Serif,Bold"4 Target, 3 Acceptable, 2 Acceptable, 1 Unacceptable, NR=Did Not Observe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4DE0F5-24D9-4F14-9866-7005DC6E8155}">
  <ds:schemaRefs>
    <ds:schemaRef ds:uri="4ea68dd0-e2a5-4487-9a57-56deb1000fd9"/>
    <ds:schemaRef ds:uri="http://www.w3.org/XML/1998/namespace"/>
    <ds:schemaRef ds:uri="http://schemas.microsoft.com/office/2006/metadata/properties"/>
    <ds:schemaRef ds:uri="http://purl.org/dc/dcmitype/"/>
    <ds:schemaRef ds:uri="ff17b072-a641-4163-845d-6bc934424af4"/>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F491C83-3F6A-4DDD-B489-A8C76F5A8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2647BE-F7DA-4D9D-BF09-DBA08C4C95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2022-05-06T16:07:50Z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