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583A73DB-A602-447B-A03C-6CAA47660B7F}" xr6:coauthVersionLast="47" xr6:coauthVersionMax="47" xr10:uidLastSave="{00000000-0000-0000-0000-000000000000}"/>
  <bookViews>
    <workbookView xWindow="-108" yWindow="-108" windowWidth="23256" windowHeight="12456"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1" i="3" l="1"/>
  <c r="Z3" i="1" l="1"/>
  <c r="AA3" i="1"/>
  <c r="Y3" i="1"/>
  <c r="AF3" i="1" l="1"/>
  <c r="AE3" i="1"/>
  <c r="C114" i="3" l="1"/>
  <c r="C113" i="3"/>
  <c r="C112" i="3"/>
  <c r="C104" i="3"/>
  <c r="C103" i="3"/>
  <c r="C106" i="3"/>
  <c r="C105" i="3"/>
  <c r="AD3" i="1"/>
  <c r="C96" i="3" l="1"/>
  <c r="C95" i="3"/>
  <c r="C97" i="3"/>
  <c r="C98" i="3"/>
  <c r="AG3" i="1"/>
  <c r="AG5" i="1" s="1"/>
  <c r="AD5" i="1"/>
  <c r="AF5" i="1"/>
  <c r="AE5" i="1"/>
  <c r="C99" i="3" l="1"/>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C24" i="3"/>
  <c r="A24" i="3" s="1"/>
  <c r="C28" i="3"/>
  <c r="C27" i="3"/>
  <c r="C26" i="3"/>
  <c r="C16" i="3"/>
  <c r="C15" i="3"/>
  <c r="C14" i="3"/>
  <c r="C10" i="3"/>
  <c r="C9" i="3"/>
  <c r="C8" i="3"/>
  <c r="C4" i="3"/>
  <c r="C3" i="3"/>
  <c r="C2" i="3"/>
  <c r="T3" i="1"/>
  <c r="U3" i="1" s="1"/>
  <c r="S3" i="1"/>
  <c r="P3" i="1"/>
  <c r="L3" i="1"/>
  <c r="I3" i="1"/>
  <c r="H3" i="1"/>
  <c r="G3" i="1"/>
  <c r="F3" i="1"/>
  <c r="E3" i="1"/>
  <c r="D3" i="1"/>
  <c r="C3" i="1"/>
  <c r="C12" i="3" l="1"/>
  <c r="A12" i="3" s="1"/>
  <c r="C42" i="3"/>
  <c r="D34" i="3" s="1"/>
  <c r="C48" i="3"/>
  <c r="A48" i="3" s="1"/>
  <c r="C18" i="3"/>
  <c r="A18" i="3" s="1"/>
  <c r="C6" i="3"/>
  <c r="A6" i="3" s="1"/>
  <c r="C30" i="3"/>
  <c r="A30" i="3" s="1"/>
  <c r="U5" i="1"/>
  <c r="A42" i="3" l="1"/>
  <c r="D33" i="3"/>
  <c r="A36" i="3"/>
  <c r="D32" i="3"/>
  <c r="C50" i="3"/>
  <c r="D36" i="3" l="1"/>
  <c r="C107" i="3"/>
  <c r="D105" i="3" s="1"/>
  <c r="T5" i="1"/>
  <c r="S5" i="1"/>
  <c r="P5" i="1"/>
  <c r="M3" i="1"/>
  <c r="M5" i="1" s="1"/>
  <c r="L5" i="1"/>
  <c r="C5" i="1"/>
  <c r="D5" i="1"/>
  <c r="E5" i="1"/>
  <c r="F5" i="1"/>
  <c r="G5" i="1"/>
  <c r="H5" i="1"/>
  <c r="I5" i="1"/>
  <c r="B3" i="1"/>
  <c r="W3" i="1" l="1"/>
  <c r="W5" i="1" s="1"/>
  <c r="B5" i="1"/>
  <c r="D104" i="3"/>
  <c r="D106" i="3"/>
  <c r="D103" i="3"/>
  <c r="D14" i="3"/>
  <c r="C115" i="3"/>
  <c r="C116" i="3" s="1"/>
  <c r="C100" i="3"/>
  <c r="C87" i="3"/>
  <c r="C81" i="3"/>
  <c r="A81" i="3" s="1"/>
  <c r="C72" i="3"/>
  <c r="A72" i="3" s="1"/>
  <c r="C74" i="3" s="1"/>
  <c r="C62" i="3"/>
  <c r="A62" i="3" s="1"/>
  <c r="C56" i="3"/>
  <c r="A56" i="3" s="1"/>
  <c r="D21" i="3"/>
  <c r="D9" i="3"/>
  <c r="D3" i="3"/>
  <c r="J3" i="1"/>
  <c r="J5" i="1" s="1"/>
  <c r="C64" i="3" l="1"/>
  <c r="D84" i="3"/>
  <c r="A87" i="3"/>
  <c r="C89" i="3" s="1"/>
  <c r="D53" i="3"/>
  <c r="D45" i="3"/>
  <c r="D27" i="3"/>
  <c r="D26" i="3"/>
  <c r="D28" i="3"/>
  <c r="D113" i="3"/>
  <c r="D112" i="3"/>
  <c r="D114" i="3"/>
  <c r="D38" i="3"/>
  <c r="D39" i="3"/>
  <c r="D40" i="3"/>
  <c r="D97" i="3"/>
  <c r="D98" i="3"/>
  <c r="D95" i="3"/>
  <c r="D96" i="3"/>
  <c r="D79" i="3"/>
  <c r="D60" i="3"/>
  <c r="D22" i="3"/>
  <c r="D78" i="3"/>
  <c r="D15" i="3"/>
  <c r="D16" i="3"/>
  <c r="D107" i="3"/>
  <c r="D52" i="3"/>
  <c r="D2" i="3"/>
  <c r="D44" i="3"/>
  <c r="D8" i="3"/>
  <c r="D4" i="3"/>
  <c r="D59" i="3"/>
  <c r="D46" i="3"/>
  <c r="D77" i="3"/>
  <c r="D54" i="3"/>
  <c r="D10" i="3"/>
  <c r="D58" i="3"/>
  <c r="D20" i="3"/>
  <c r="D83" i="3"/>
  <c r="D85" i="3"/>
  <c r="D68" i="3"/>
  <c r="D70" i="3"/>
  <c r="D69" i="3"/>
  <c r="D30" i="3" l="1"/>
  <c r="D115" i="3"/>
  <c r="D18" i="3"/>
  <c r="D81" i="3"/>
  <c r="D56" i="3"/>
  <c r="D24" i="3"/>
  <c r="D42" i="3"/>
  <c r="D48" i="3"/>
  <c r="D6" i="3"/>
  <c r="D62" i="3"/>
  <c r="D12" i="3"/>
  <c r="D99" i="3"/>
  <c r="D87" i="3"/>
  <c r="D72" i="3"/>
  <c r="Q3" i="1"/>
  <c r="Q5" i="1" s="1"/>
  <c r="C108" i="3" l="1"/>
  <c r="C118" i="3" l="1"/>
  <c r="N3" i="1" l="1"/>
  <c r="N5" i="1" s="1"/>
</calcChain>
</file>

<file path=xl/sharedStrings.xml><?xml version="1.0" encoding="utf-8"?>
<sst xmlns="http://schemas.openxmlformats.org/spreadsheetml/2006/main" count="213" uniqueCount="85">
  <si>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</si>
  <si>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</si>
  <si>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</si>
  <si>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</si>
  <si>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</si>
  <si>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</si>
  <si>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</si>
  <si>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</si>
  <si>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</si>
  <si>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</si>
  <si>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</si>
  <si>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</si>
  <si>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</si>
  <si>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</si>
  <si>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</si>
  <si>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</si>
  <si>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</si>
  <si>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</si>
  <si>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</si>
  <si>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</si>
  <si>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</si>
  <si>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</si>
  <si>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</si>
  <si>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</si>
  <si>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</si>
  <si>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</si>
  <si>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</si>
  <si>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</si>
  <si>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</si>
  <si>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</si>
  <si>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</si>
  <si>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</si>
  <si>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</si>
  <si>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</si>
  <si>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</si>
  <si>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</si>
  <si>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</si>
  <si>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</si>
  <si>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</si>
  <si>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</si>
  <si>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</si>
  <si>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</si>
  <si>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</si>
  <si>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</si>
  <si>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</si>
  <si>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Comments:</t>
  </si>
  <si>
    <t>Classroom Management</t>
  </si>
  <si>
    <t>Professional</t>
  </si>
  <si>
    <t>SuccessfulIn</t>
  </si>
  <si>
    <t>RecommendWithou</t>
  </si>
  <si>
    <t>TargetTheCandid</t>
  </si>
  <si>
    <t>Professionalism</t>
  </si>
  <si>
    <t>2 Target</t>
  </si>
  <si>
    <t>1 Acceptable</t>
  </si>
  <si>
    <t>0 Unacceptable</t>
  </si>
  <si>
    <t xml:space="preserve"> </t>
  </si>
  <si>
    <t>Teaching and Assessment</t>
  </si>
  <si>
    <t>Classroom Management Mean of the Means</t>
  </si>
  <si>
    <t>General Evaluation (Numerical)</t>
  </si>
  <si>
    <t>General Evaluation (Textual)</t>
  </si>
  <si>
    <t>Total Score (out of 26)</t>
  </si>
  <si>
    <t xml:space="preserve">1. Planning for Instruction 
(CEC 5.1; IGC.5.S1; InTASC 7, 8)
</t>
  </si>
  <si>
    <t>(CEC 2.1; IGC.2.S3; InTASC 3)</t>
  </si>
  <si>
    <t xml:space="preserve">2. Instructional Strategies
(CEC 3.1;  InTASC 4, 5)
</t>
  </si>
  <si>
    <t>CEC 5.5; IGC.5.S8; InTASC 7, 8)</t>
  </si>
  <si>
    <t xml:space="preserve">CEC 5.2; IGC.5. S25;
InTASC 7, 8)
</t>
  </si>
  <si>
    <t xml:space="preserve">3. Resources
(CEC 7.3; IGC.7.S4; InTASC 10)
</t>
  </si>
  <si>
    <t xml:space="preserve">4. Assessment
(CEC 4.2; IGC.4.S2; InTASC 6)
</t>
  </si>
  <si>
    <t>(CEC 4.4; IGC.4.S1; InTASC 6)</t>
  </si>
  <si>
    <t xml:space="preserve">5. Learning Environment
(CEC 2.1; IGC.2. S3; InTASC 3)
</t>
  </si>
  <si>
    <t xml:space="preserve">6. Lesson Management
(CEC 5.7; IGC.5. K3; InTASC 7, 8)
</t>
  </si>
  <si>
    <t xml:space="preserve">7. Professional Relationships
(CEC 7.3; IGC.7. K.3; InTASC 10)
</t>
  </si>
  <si>
    <t xml:space="preserve">8. Communication
(CEC 6.1; IGC.6.S2; InTASC 9)
</t>
  </si>
  <si>
    <t xml:space="preserve">9. Critical Thinking and Reflective Practice
(CEC 6.1; IGC.6.S2; InTASC 9)
</t>
  </si>
  <si>
    <t xml:space="preserve">1. Planning for Instruction 
(CEC 5.1; IGC.5.S1; InTASC 7, 8)
</t>
  </si>
  <si>
    <t xml:space="preserve">2. Instructional Strategies
(CEC 3.1;  InTASC 4, 5)
</t>
  </si>
  <si>
    <t xml:space="preserve">3. Resources
(CEC 7.3; IGC.7.S4; InTASC 10)
</t>
  </si>
  <si>
    <t xml:space="preserve">4. Assessment
(CEC 4.2; IGC.4.S2; InTASC 6)
</t>
  </si>
  <si>
    <t xml:space="preserve">6. Lesson Management
(CEC 5.7; IGC.5. K3; InTASC 7, 8)
</t>
  </si>
  <si>
    <t xml:space="preserve">9. Critical Thinking and Reflective Practice
(CEC 6.1; IGC.6.S2; InTASC 9)
</t>
  </si>
  <si>
    <t>NV</t>
  </si>
  <si>
    <t>Fall 2020</t>
  </si>
  <si>
    <t>K-12</t>
  </si>
  <si>
    <t>Weatherford</t>
  </si>
  <si>
    <t>TOTAL SCORE out of 26 possible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</si>
</sst>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s>
  <cellStyleXfs count="2">
    <xf numFmtId="0" fontId="0" fillId="0" borderId="0" applyAlignment="0">
      <alignment vertical="top" wrapText="1"/>
      <protection locked="0"/>
    </xf>
    <xf numFmtId="0" fontId="1" fillId="0" borderId="0"/>
  </cellStyleXfs>
  <cellXfs count="96">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22" fontId="0" fillId="0" borderId="0" xfId="0" applyNumberFormat="1" applyFont="1" applyFill="1" applyAlignment="1" applyProtection="1">
      <alignment horizontal="left" vertical="top"/>
      <protection hidden="1"/>
    </xf>
    <xf numFmtId="2" fontId="4" fillId="0" borderId="15" xfId="0" applyNumberFormat="1" applyFont="1" applyFill="1" applyBorder="1" applyAlignment="1" applyProtection="1">
      <alignment horizontal="left" wrapText="1"/>
      <protection hidden="1"/>
    </xf>
    <xf numFmtId="0" fontId="7" fillId="0" borderId="22"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2" fontId="4" fillId="0" borderId="16" xfId="0" applyNumberFormat="1" applyFont="1" applyFill="1" applyBorder="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8"/>
  <sheetViews>
    <sheetView tabSelected="1" view="pageLayout" topLeftCell="A84" zoomScaleNormal="100" workbookViewId="0">
      <selection activeCell="A94" sqref="A94:B94"/>
    </sheetView>
  </sheetViews>
  <sheetFormatPr defaultColWidth="8.7109375" defaultRowHeight="13.2" x14ac:dyDescent="0.2"/>
  <cols>
    <col min="1" max="1" width="77.85546875" style="21" customWidth="1"/>
    <col min="2" max="2" width="21.28515625" style="21" customWidth="1"/>
    <col min="3" max="3" width="9.28515625" style="57" customWidth="1"/>
    <col min="4" max="4" width="12.85546875" style="21" customWidth="1"/>
    <col min="5" max="16384" width="8.7109375" style="21"/>
  </cols>
  <sheetData>
    <row r="1" spans="1:4" x14ac:dyDescent="0.25">
      <c r="A1" s="69" t="s">
        <v>56</v>
      </c>
      <c r="B1" s="70"/>
      <c r="C1" s="51" t="s">
        <v>24</v>
      </c>
      <c r="D1" s="20" t="s">
        <v>25</v>
      </c>
    </row>
    <row r="2" spans="1:4" x14ac:dyDescent="0.25">
      <c r="A2" s="77" t="s">
        <v>74</v>
      </c>
      <c r="B2" s="22" t="s">
        <v>52</v>
      </c>
      <c r="C2" s="35">
        <f>COUNTIF(Textual!$G$3:$G$297,2)</f>
        <v>1</v>
      </c>
      <c r="D2" s="23">
        <f>C2/$C$6</f>
        <v>1</v>
      </c>
    </row>
    <row r="3" spans="1:4" x14ac:dyDescent="0.25">
      <c r="A3" s="78"/>
      <c r="B3" s="22" t="s">
        <v>53</v>
      </c>
      <c r="C3" s="35">
        <f>COUNTIF(Textual!$G$3:$G$297,1)</f>
        <v>0</v>
      </c>
      <c r="D3" s="23">
        <f t="shared" ref="D3:D4" si="0">C3/$C$6</f>
        <v>0</v>
      </c>
    </row>
    <row r="4" spans="1:4" x14ac:dyDescent="0.25">
      <c r="A4" s="78"/>
      <c r="B4" s="24" t="s">
        <v>54</v>
      </c>
      <c r="C4" s="35">
        <f>COUNTIF(Textual!$G$3:$G$297,0)</f>
        <v>0</v>
      </c>
      <c r="D4" s="23">
        <f t="shared" si="0"/>
        <v>0</v>
      </c>
    </row>
    <row r="5" spans="1:4" x14ac:dyDescent="0.25">
      <c r="A5" s="25" t="s">
        <v>7</v>
      </c>
      <c r="B5" s="22" t="s">
        <v>55</v>
      </c>
      <c r="C5" s="35" t="s">
        <v>55</v>
      </c>
      <c r="D5" s="23" t="s">
        <v>55</v>
      </c>
    </row>
    <row r="6" spans="1:4" x14ac:dyDescent="0.25">
      <c r="A6" s="26">
        <f>SUM(C2*2+C3*1+C4*0)/C6</f>
        <v>2</v>
      </c>
      <c r="B6" s="27" t="s">
        <v>26</v>
      </c>
      <c r="C6" s="35">
        <f>SUM(C2:C5)</f>
        <v>1</v>
      </c>
      <c r="D6" s="23">
        <f>SUM(D2:D5)</f>
        <v>1</v>
      </c>
    </row>
    <row r="7" spans="1:4" s="31" customFormat="1" x14ac:dyDescent="0.25">
      <c r="A7" s="28"/>
      <c r="B7" s="29"/>
      <c r="C7" s="52"/>
      <c r="D7" s="30"/>
    </row>
    <row r="8" spans="1:4" x14ac:dyDescent="0.25">
      <c r="A8" s="86" t="s">
        <v>62</v>
      </c>
      <c r="B8" s="43" t="s">
        <v>52</v>
      </c>
      <c r="C8" s="35">
        <f>COUNTIF(Textual!$I$3:$I$297,2)</f>
        <v>1</v>
      </c>
      <c r="D8" s="23">
        <f>C8/$C$12</f>
        <v>1</v>
      </c>
    </row>
    <row r="9" spans="1:4" x14ac:dyDescent="0.25">
      <c r="A9" s="87"/>
      <c r="B9" s="43" t="s">
        <v>53</v>
      </c>
      <c r="C9" s="35">
        <f>COUNTIF(Textual!$I$3:$I$297,1)</f>
        <v>0</v>
      </c>
      <c r="D9" s="23">
        <f t="shared" ref="D9:D10" si="1">C9/$C$12</f>
        <v>0</v>
      </c>
    </row>
    <row r="10" spans="1:4" x14ac:dyDescent="0.25">
      <c r="A10" s="88"/>
      <c r="B10" s="44" t="s">
        <v>54</v>
      </c>
      <c r="C10" s="35">
        <f>COUNTIF(Textual!$I$3:$I$297,0)</f>
        <v>0</v>
      </c>
      <c r="D10" s="23">
        <f t="shared" si="1"/>
        <v>0</v>
      </c>
    </row>
    <row r="11" spans="1:4" x14ac:dyDescent="0.25">
      <c r="A11" s="25" t="s">
        <v>7</v>
      </c>
      <c r="B11" s="22"/>
      <c r="C11" s="35"/>
      <c r="D11" s="23"/>
    </row>
    <row r="12" spans="1:4" x14ac:dyDescent="0.25">
      <c r="A12" s="26">
        <f>SUM(C8*2+C9*1+C10*0)/$C$12</f>
        <v>2</v>
      </c>
      <c r="B12" s="27" t="s">
        <v>26</v>
      </c>
      <c r="C12" s="35">
        <f>SUM(C8:C11)</f>
        <v>1</v>
      </c>
      <c r="D12" s="23">
        <f>SUM(D8:D11)</f>
        <v>1</v>
      </c>
    </row>
    <row r="13" spans="1:4" s="31" customFormat="1" x14ac:dyDescent="0.25">
      <c r="A13" s="28"/>
      <c r="B13" s="29"/>
      <c r="C13" s="52"/>
      <c r="D13" s="30"/>
    </row>
    <row r="14" spans="1:4" x14ac:dyDescent="0.25">
      <c r="A14" s="89" t="s">
        <v>75</v>
      </c>
      <c r="B14" s="43" t="s">
        <v>52</v>
      </c>
      <c r="C14" s="53">
        <f>COUNTIF(Textual!$K$3:$K$297,2)</f>
        <v>1</v>
      </c>
      <c r="D14" s="32">
        <f>C14/$C$18</f>
        <v>1</v>
      </c>
    </row>
    <row r="15" spans="1:4" x14ac:dyDescent="0.25">
      <c r="A15" s="90"/>
      <c r="B15" s="43" t="s">
        <v>53</v>
      </c>
      <c r="C15" s="53">
        <f>COUNTIF(Textual!$K$3:$K$297,1)</f>
        <v>0</v>
      </c>
      <c r="D15" s="32">
        <f t="shared" ref="D15:D16" si="2">C15/$C$18</f>
        <v>0</v>
      </c>
    </row>
    <row r="16" spans="1:4" x14ac:dyDescent="0.25">
      <c r="A16" s="91"/>
      <c r="B16" s="44" t="s">
        <v>54</v>
      </c>
      <c r="C16" s="53">
        <f>COUNTIF(Textual!$K$3:$K$297,0)</f>
        <v>0</v>
      </c>
      <c r="D16" s="32">
        <f t="shared" si="2"/>
        <v>0</v>
      </c>
    </row>
    <row r="17" spans="1:4" x14ac:dyDescent="0.25">
      <c r="A17" s="25" t="s">
        <v>7</v>
      </c>
      <c r="B17" s="22"/>
      <c r="C17" s="53"/>
      <c r="D17" s="32"/>
    </row>
    <row r="18" spans="1:4" x14ac:dyDescent="0.25">
      <c r="A18" s="26">
        <f>SUM(C14*2+C15*1+C16*0)/$C$18</f>
        <v>2</v>
      </c>
      <c r="B18" s="33" t="s">
        <v>26</v>
      </c>
      <c r="C18" s="53">
        <f>SUM(C14:C17)</f>
        <v>1</v>
      </c>
      <c r="D18" s="32">
        <f>SUM(D14:D17)</f>
        <v>1</v>
      </c>
    </row>
    <row r="19" spans="1:4" s="31" customFormat="1" x14ac:dyDescent="0.25">
      <c r="A19" s="28"/>
      <c r="B19" s="29"/>
      <c r="C19" s="52"/>
      <c r="D19" s="30"/>
    </row>
    <row r="20" spans="1:4" x14ac:dyDescent="0.25">
      <c r="A20" s="71" t="s">
        <v>64</v>
      </c>
      <c r="B20" s="43" t="s">
        <v>52</v>
      </c>
      <c r="C20" s="35">
        <f>COUNTIF(Textual!$M$3:$M$297,2)</f>
        <v>1</v>
      </c>
      <c r="D20" s="23">
        <f>C20/$C$24</f>
        <v>1</v>
      </c>
    </row>
    <row r="21" spans="1:4" x14ac:dyDescent="0.25">
      <c r="A21" s="72"/>
      <c r="B21" s="43" t="s">
        <v>53</v>
      </c>
      <c r="C21" s="35">
        <f>COUNTIF(Textual!$M$3:$M$297,1)</f>
        <v>0</v>
      </c>
      <c r="D21" s="23">
        <f t="shared" ref="D21:D22" si="3">C21/$C$24</f>
        <v>0</v>
      </c>
    </row>
    <row r="22" spans="1:4" x14ac:dyDescent="0.25">
      <c r="A22" s="73"/>
      <c r="B22" s="44" t="s">
        <v>54</v>
      </c>
      <c r="C22" s="35">
        <f>COUNTIF(Textual!$M$3:$M$297,0)</f>
        <v>0</v>
      </c>
      <c r="D22" s="23">
        <f t="shared" si="3"/>
        <v>0</v>
      </c>
    </row>
    <row r="23" spans="1:4" x14ac:dyDescent="0.25">
      <c r="A23" s="25" t="s">
        <v>7</v>
      </c>
      <c r="B23" s="22"/>
      <c r="C23" s="35"/>
      <c r="D23" s="23"/>
    </row>
    <row r="24" spans="1:4" x14ac:dyDescent="0.25">
      <c r="A24" s="26">
        <f>SUM(C20*2+C21*1+C22*0)/$C$24</f>
        <v>2</v>
      </c>
      <c r="B24" s="34" t="s">
        <v>26</v>
      </c>
      <c r="C24" s="35">
        <f>SUM(C20:C23)</f>
        <v>1</v>
      </c>
      <c r="D24" s="23">
        <f>SUM(D20:D23)</f>
        <v>1</v>
      </c>
    </row>
    <row r="25" spans="1:4" s="31" customFormat="1" x14ac:dyDescent="0.25">
      <c r="A25" s="28"/>
      <c r="B25" s="29"/>
      <c r="C25" s="52"/>
      <c r="D25" s="30"/>
    </row>
    <row r="26" spans="1:4" x14ac:dyDescent="0.25">
      <c r="A26" s="71" t="s">
        <v>65</v>
      </c>
      <c r="B26" s="43" t="s">
        <v>52</v>
      </c>
      <c r="C26" s="35">
        <f>COUNTIF(Textual!$O$3:$O$297,2)</f>
        <v>1</v>
      </c>
      <c r="D26" s="23">
        <f>C26/$C$30</f>
        <v>1</v>
      </c>
    </row>
    <row r="27" spans="1:4" x14ac:dyDescent="0.25">
      <c r="A27" s="72"/>
      <c r="B27" s="43" t="s">
        <v>53</v>
      </c>
      <c r="C27" s="35">
        <f>COUNTIF(Textual!$O$3:$O$297,1)</f>
        <v>0</v>
      </c>
      <c r="D27" s="23">
        <f>C27/$C$30</f>
        <v>0</v>
      </c>
    </row>
    <row r="28" spans="1:4" x14ac:dyDescent="0.25">
      <c r="A28" s="73"/>
      <c r="B28" s="44" t="s">
        <v>54</v>
      </c>
      <c r="C28" s="35">
        <f>COUNTIF(Textual!$O$3:$O$297,0)</f>
        <v>0</v>
      </c>
      <c r="D28" s="23">
        <f>C28/$C$30</f>
        <v>0</v>
      </c>
    </row>
    <row r="29" spans="1:4" x14ac:dyDescent="0.25">
      <c r="A29" s="25" t="s">
        <v>7</v>
      </c>
      <c r="B29" s="22"/>
      <c r="C29" s="35"/>
      <c r="D29" s="23"/>
    </row>
    <row r="30" spans="1:4" x14ac:dyDescent="0.25">
      <c r="A30" s="26">
        <f>SUM(C26*2+C27*1+C28*0)/$C$30</f>
        <v>2</v>
      </c>
      <c r="B30" s="34" t="s">
        <v>26</v>
      </c>
      <c r="C30" s="35">
        <f>SUM(C26:C29)</f>
        <v>1</v>
      </c>
      <c r="D30" s="23">
        <f>SUM(D26:D29)</f>
        <v>1</v>
      </c>
    </row>
    <row r="31" spans="1:4" x14ac:dyDescent="0.25">
      <c r="A31" s="28"/>
      <c r="B31" s="29"/>
      <c r="C31" s="35"/>
      <c r="D31" s="23"/>
    </row>
    <row r="32" spans="1:4" x14ac:dyDescent="0.25">
      <c r="A32" s="71" t="s">
        <v>76</v>
      </c>
      <c r="B32" s="47" t="s">
        <v>52</v>
      </c>
      <c r="C32" s="35">
        <f>COUNTIF(Textual!$Q$3:$Q$297,2)</f>
        <v>1</v>
      </c>
      <c r="D32" s="23">
        <f>C32/$C$42</f>
        <v>1</v>
      </c>
    </row>
    <row r="33" spans="1:4" x14ac:dyDescent="0.25">
      <c r="A33" s="72"/>
      <c r="B33" s="47" t="s">
        <v>53</v>
      </c>
      <c r="C33" s="35">
        <f>COUNTIF(Textual!$Q$3:$Q$297,1)</f>
        <v>0</v>
      </c>
      <c r="D33" s="23">
        <f>C33/$C$42</f>
        <v>0</v>
      </c>
    </row>
    <row r="34" spans="1:4" x14ac:dyDescent="0.25">
      <c r="A34" s="73"/>
      <c r="B34" s="46" t="s">
        <v>54</v>
      </c>
      <c r="C34" s="35">
        <f>COUNTIF(Textual!$Q$3:$Q$297,0)</f>
        <v>0</v>
      </c>
      <c r="D34" s="23">
        <f>C34/$C$42</f>
        <v>0</v>
      </c>
    </row>
    <row r="35" spans="1:4" x14ac:dyDescent="0.25">
      <c r="A35" s="25" t="s">
        <v>7</v>
      </c>
      <c r="B35" s="47"/>
      <c r="C35" s="35"/>
      <c r="D35" s="23"/>
    </row>
    <row r="36" spans="1:4" x14ac:dyDescent="0.25">
      <c r="A36" s="26">
        <f>SUM(C32*2+C33*1+C34*0)/$C$42</f>
        <v>2</v>
      </c>
      <c r="B36" s="34" t="s">
        <v>26</v>
      </c>
      <c r="C36" s="35">
        <f>SUM(C32:C35)</f>
        <v>1</v>
      </c>
      <c r="D36" s="23">
        <f>SUM(D32:D35)</f>
        <v>1</v>
      </c>
    </row>
    <row r="37" spans="1:4" s="31" customFormat="1" x14ac:dyDescent="0.25">
      <c r="A37" s="28"/>
      <c r="B37" s="29"/>
      <c r="C37" s="52"/>
      <c r="D37" s="30"/>
    </row>
    <row r="38" spans="1:4" x14ac:dyDescent="0.25">
      <c r="A38" s="71" t="s">
        <v>77</v>
      </c>
      <c r="B38" s="43" t="s">
        <v>52</v>
      </c>
      <c r="C38" s="35">
        <f>COUNTIF(Textual!$S$3:$S$297,2)</f>
        <v>1</v>
      </c>
      <c r="D38" s="23">
        <f>C38/$C$42</f>
        <v>1</v>
      </c>
    </row>
    <row r="39" spans="1:4" x14ac:dyDescent="0.25">
      <c r="A39" s="72"/>
      <c r="B39" s="43" t="s">
        <v>53</v>
      </c>
      <c r="C39" s="35">
        <f>COUNTIF(Textual!$S$3:$S$297,1)</f>
        <v>0</v>
      </c>
      <c r="D39" s="23">
        <f>C39/$C$42</f>
        <v>0</v>
      </c>
    </row>
    <row r="40" spans="1:4" x14ac:dyDescent="0.25">
      <c r="A40" s="73"/>
      <c r="B40" s="44" t="s">
        <v>54</v>
      </c>
      <c r="C40" s="35">
        <f>COUNTIF(Textual!$S$3:$S$297,0)</f>
        <v>0</v>
      </c>
      <c r="D40" s="23">
        <f>C40/$C$42</f>
        <v>0</v>
      </c>
    </row>
    <row r="41" spans="1:4" x14ac:dyDescent="0.25">
      <c r="A41" s="25" t="s">
        <v>7</v>
      </c>
      <c r="B41" s="22"/>
      <c r="C41" s="35"/>
      <c r="D41" s="23"/>
    </row>
    <row r="42" spans="1:4" x14ac:dyDescent="0.25">
      <c r="A42" s="26">
        <f>SUM(C38*2+C39*1+C40*0)/$C$42</f>
        <v>2</v>
      </c>
      <c r="B42" s="34" t="s">
        <v>26</v>
      </c>
      <c r="C42" s="35">
        <f>SUM(C38:C41)</f>
        <v>1</v>
      </c>
      <c r="D42" s="23">
        <f>SUM(D38:D41)</f>
        <v>1</v>
      </c>
    </row>
    <row r="43" spans="1:4" s="31" customFormat="1" x14ac:dyDescent="0.25">
      <c r="A43" s="28"/>
      <c r="B43" s="29"/>
      <c r="C43" s="52"/>
      <c r="D43" s="30"/>
    </row>
    <row r="44" spans="1:4" x14ac:dyDescent="0.25">
      <c r="A44" s="71" t="s">
        <v>68</v>
      </c>
      <c r="B44" s="43" t="s">
        <v>52</v>
      </c>
      <c r="C44" s="35">
        <f>COUNTIF(Textual!$U$3:$U$297,2)</f>
        <v>1</v>
      </c>
      <c r="D44" s="23">
        <f>C44/$C$48</f>
        <v>1</v>
      </c>
    </row>
    <row r="45" spans="1:4" x14ac:dyDescent="0.25">
      <c r="A45" s="72"/>
      <c r="B45" s="43" t="s">
        <v>53</v>
      </c>
      <c r="C45" s="35">
        <f>COUNTIF(Textual!$U$3:$U$297,1)</f>
        <v>0</v>
      </c>
      <c r="D45" s="23">
        <f t="shared" ref="D45:D46" si="4">C45/$C$48</f>
        <v>0</v>
      </c>
    </row>
    <row r="46" spans="1:4" x14ac:dyDescent="0.25">
      <c r="A46" s="73"/>
      <c r="B46" s="44" t="s">
        <v>54</v>
      </c>
      <c r="C46" s="35">
        <f>COUNTIF(Textual!$U$3:$U$297,0)</f>
        <v>0</v>
      </c>
      <c r="D46" s="23">
        <f t="shared" si="4"/>
        <v>0</v>
      </c>
    </row>
    <row r="47" spans="1:4" x14ac:dyDescent="0.25">
      <c r="A47" s="25" t="s">
        <v>7</v>
      </c>
      <c r="B47" s="22"/>
      <c r="C47" s="35"/>
      <c r="D47" s="23"/>
    </row>
    <row r="48" spans="1:4" x14ac:dyDescent="0.25">
      <c r="A48" s="26">
        <f>SUM(C44*2+C45*1+C46*0)/$C$48</f>
        <v>2</v>
      </c>
      <c r="B48" s="34" t="s">
        <v>26</v>
      </c>
      <c r="C48" s="35">
        <f>SUM(C44:C47)</f>
        <v>1</v>
      </c>
      <c r="D48" s="23">
        <f>SUM(D44:D47)</f>
        <v>1</v>
      </c>
    </row>
    <row r="49" spans="1:4" x14ac:dyDescent="0.25">
      <c r="A49" s="28"/>
      <c r="B49" s="29"/>
      <c r="C49" s="52"/>
      <c r="D49" s="30"/>
    </row>
    <row r="50" spans="1:4" x14ac:dyDescent="0.25">
      <c r="A50" s="67" t="s">
        <v>27</v>
      </c>
      <c r="B50" s="68"/>
      <c r="C50" s="65">
        <f>AVERAGE(A48,A42,A30,A24,A18,A12,A6)</f>
        <v>2</v>
      </c>
      <c r="D50" s="66"/>
    </row>
    <row r="51" spans="1:4" s="31" customFormat="1" x14ac:dyDescent="0.25">
      <c r="A51" s="69" t="s">
        <v>46</v>
      </c>
      <c r="B51" s="70"/>
      <c r="C51" s="51" t="s">
        <v>24</v>
      </c>
      <c r="D51" s="20" t="s">
        <v>25</v>
      </c>
    </row>
    <row r="52" spans="1:4" x14ac:dyDescent="0.25">
      <c r="A52" s="71" t="s">
        <v>69</v>
      </c>
      <c r="B52" s="43" t="s">
        <v>52</v>
      </c>
      <c r="C52" s="35">
        <f>COUNTIF(Textual!$W$3:$W$297,2)</f>
        <v>1</v>
      </c>
      <c r="D52" s="23">
        <f>C52/$C$56</f>
        <v>1</v>
      </c>
    </row>
    <row r="53" spans="1:4" x14ac:dyDescent="0.25">
      <c r="A53" s="72"/>
      <c r="B53" s="43" t="s">
        <v>53</v>
      </c>
      <c r="C53" s="35">
        <f>COUNTIF(Textual!$W$3:$W$297,1)</f>
        <v>0</v>
      </c>
      <c r="D53" s="23">
        <f t="shared" ref="D53:D54" si="5">C53/$C$56</f>
        <v>0</v>
      </c>
    </row>
    <row r="54" spans="1:4" x14ac:dyDescent="0.25">
      <c r="A54" s="73"/>
      <c r="B54" s="44" t="s">
        <v>54</v>
      </c>
      <c r="C54" s="35">
        <f>COUNTIF(Textual!$W$3:$W$297,0)</f>
        <v>0</v>
      </c>
      <c r="D54" s="23">
        <f t="shared" si="5"/>
        <v>0</v>
      </c>
    </row>
    <row r="55" spans="1:4" x14ac:dyDescent="0.25">
      <c r="A55" s="25" t="s">
        <v>7</v>
      </c>
      <c r="B55" s="22"/>
      <c r="C55" s="35"/>
      <c r="D55" s="23"/>
    </row>
    <row r="56" spans="1:4" x14ac:dyDescent="0.25">
      <c r="A56" s="26">
        <f>SUM(C52*2+C53*1+C54*0)/$C$56</f>
        <v>2</v>
      </c>
      <c r="B56" s="34" t="s">
        <v>26</v>
      </c>
      <c r="C56" s="35">
        <f>SUM(C52:C55)</f>
        <v>1</v>
      </c>
      <c r="D56" s="23">
        <f>SUM(D52:D55)</f>
        <v>1</v>
      </c>
    </row>
    <row r="57" spans="1:4" s="31" customFormat="1" x14ac:dyDescent="0.25">
      <c r="A57" s="28"/>
      <c r="B57" s="29"/>
      <c r="C57" s="52"/>
      <c r="D57" s="30"/>
    </row>
    <row r="58" spans="1:4" x14ac:dyDescent="0.25">
      <c r="A58" s="71" t="s">
        <v>78</v>
      </c>
      <c r="B58" s="43" t="s">
        <v>52</v>
      </c>
      <c r="C58" s="35">
        <f>COUNTIF(Textual!$Y$3:$Y$297,2)</f>
        <v>1</v>
      </c>
      <c r="D58" s="23">
        <f>C58/$C$62</f>
        <v>1</v>
      </c>
    </row>
    <row r="59" spans="1:4" x14ac:dyDescent="0.25">
      <c r="A59" s="72"/>
      <c r="B59" s="43" t="s">
        <v>53</v>
      </c>
      <c r="C59" s="35">
        <f>COUNTIF(Textual!$Y$3:$Y$297,1)</f>
        <v>0</v>
      </c>
      <c r="D59" s="23">
        <f t="shared" ref="D59:D60" si="6">C59/$C$62</f>
        <v>0</v>
      </c>
    </row>
    <row r="60" spans="1:4" x14ac:dyDescent="0.25">
      <c r="A60" s="73"/>
      <c r="B60" s="44" t="s">
        <v>54</v>
      </c>
      <c r="C60" s="35">
        <f>COUNTIF(Textual!$Y$3:$Y$297,0)</f>
        <v>0</v>
      </c>
      <c r="D60" s="23">
        <f t="shared" si="6"/>
        <v>0</v>
      </c>
    </row>
    <row r="61" spans="1:4" x14ac:dyDescent="0.25">
      <c r="A61" s="25" t="s">
        <v>7</v>
      </c>
      <c r="B61" s="22"/>
      <c r="C61" s="35"/>
      <c r="D61" s="23"/>
    </row>
    <row r="62" spans="1:4" x14ac:dyDescent="0.25">
      <c r="A62" s="26">
        <f>SUM(C58*2+C59*1+C60*0)/$C$62</f>
        <v>2</v>
      </c>
      <c r="B62" s="34" t="s">
        <v>26</v>
      </c>
      <c r="C62" s="35">
        <f>SUM(C58:C61)</f>
        <v>1</v>
      </c>
      <c r="D62" s="23">
        <f>SUM(D58:D61)</f>
        <v>1</v>
      </c>
    </row>
    <row r="63" spans="1:4" s="31" customFormat="1" x14ac:dyDescent="0.25">
      <c r="A63" s="28"/>
      <c r="B63" s="29"/>
      <c r="C63" s="52"/>
      <c r="D63" s="30"/>
    </row>
    <row r="64" spans="1:4" s="31" customFormat="1" x14ac:dyDescent="0.25">
      <c r="A64" s="67" t="s">
        <v>57</v>
      </c>
      <c r="B64" s="68"/>
      <c r="C64" s="65">
        <f>AVERAGE(A62,A56)</f>
        <v>2</v>
      </c>
      <c r="D64" s="66"/>
    </row>
    <row r="65" spans="1:4" s="31" customFormat="1" x14ac:dyDescent="0.25">
      <c r="A65" s="28"/>
      <c r="B65" s="29"/>
      <c r="C65" s="52"/>
      <c r="D65" s="30"/>
    </row>
    <row r="66" spans="1:4" s="31" customFormat="1" x14ac:dyDescent="0.25">
      <c r="A66" s="28"/>
      <c r="B66" s="29"/>
      <c r="C66" s="52"/>
      <c r="D66" s="30"/>
    </row>
    <row r="67" spans="1:4" s="31" customFormat="1" x14ac:dyDescent="0.25">
      <c r="A67" s="69" t="s">
        <v>43</v>
      </c>
      <c r="B67" s="70"/>
      <c r="C67" s="51" t="s">
        <v>24</v>
      </c>
      <c r="D67" s="20" t="s">
        <v>25</v>
      </c>
    </row>
    <row r="68" spans="1:4" x14ac:dyDescent="0.25">
      <c r="A68" s="71" t="s">
        <v>71</v>
      </c>
      <c r="B68" s="43" t="s">
        <v>52</v>
      </c>
      <c r="C68" s="35">
        <f>COUNTIF(Textual!$AA$3:$AA$297,2)</f>
        <v>1</v>
      </c>
      <c r="D68" s="23">
        <f>C68/$C$72</f>
        <v>1</v>
      </c>
    </row>
    <row r="69" spans="1:4" x14ac:dyDescent="0.25">
      <c r="A69" s="72"/>
      <c r="B69" s="43" t="s">
        <v>53</v>
      </c>
      <c r="C69" s="35">
        <f>COUNTIF(Textual!$AA$3:$AA$297,1)</f>
        <v>0</v>
      </c>
      <c r="D69" s="23">
        <f>C69/$C$72</f>
        <v>0</v>
      </c>
    </row>
    <row r="70" spans="1:4" x14ac:dyDescent="0.25">
      <c r="A70" s="73"/>
      <c r="B70" s="44" t="s">
        <v>54</v>
      </c>
      <c r="C70" s="35">
        <f>COUNTIF(Textual!$AA$3:$AA$297,0)</f>
        <v>0</v>
      </c>
      <c r="D70" s="23">
        <f>C70/$C$72</f>
        <v>0</v>
      </c>
    </row>
    <row r="71" spans="1:4" x14ac:dyDescent="0.25">
      <c r="A71" s="25" t="s">
        <v>7</v>
      </c>
      <c r="B71" s="22"/>
      <c r="C71" s="35"/>
      <c r="D71" s="23"/>
    </row>
    <row r="72" spans="1:4" x14ac:dyDescent="0.25">
      <c r="A72" s="26">
        <f>SUM(C68*2+C69*1+C70*0)/$C$72</f>
        <v>2</v>
      </c>
      <c r="B72" s="34" t="s">
        <v>26</v>
      </c>
      <c r="C72" s="35">
        <f>SUM(C68:C71)</f>
        <v>1</v>
      </c>
      <c r="D72" s="23">
        <f>SUM(D68:D71)</f>
        <v>1</v>
      </c>
    </row>
    <row r="73" spans="1:4" x14ac:dyDescent="0.25">
      <c r="A73" s="28"/>
      <c r="B73" s="29"/>
      <c r="C73" s="52"/>
      <c r="D73" s="30"/>
    </row>
    <row r="74" spans="1:4" x14ac:dyDescent="0.25">
      <c r="A74" s="67" t="s">
        <v>28</v>
      </c>
      <c r="B74" s="68"/>
      <c r="C74" s="65">
        <f>AVERAGE(A72)</f>
        <v>2</v>
      </c>
      <c r="D74" s="66"/>
    </row>
    <row r="75" spans="1:4" x14ac:dyDescent="0.25">
      <c r="A75" s="28"/>
      <c r="B75" s="29"/>
      <c r="C75" s="52"/>
      <c r="D75" s="30"/>
    </row>
    <row r="76" spans="1:4" s="31" customFormat="1" x14ac:dyDescent="0.25">
      <c r="A76" s="69" t="s">
        <v>51</v>
      </c>
      <c r="B76" s="70"/>
      <c r="C76" s="51" t="s">
        <v>24</v>
      </c>
      <c r="D76" s="20" t="s">
        <v>25</v>
      </c>
    </row>
    <row r="77" spans="1:4" x14ac:dyDescent="0.25">
      <c r="A77" s="71" t="s">
        <v>72</v>
      </c>
      <c r="B77" s="43" t="s">
        <v>52</v>
      </c>
      <c r="C77" s="35">
        <f>COUNTIF(Textual!$AC$3:$AC$297,2)</f>
        <v>1</v>
      </c>
      <c r="D77" s="23">
        <f>C77/$C$81</f>
        <v>1</v>
      </c>
    </row>
    <row r="78" spans="1:4" x14ac:dyDescent="0.25">
      <c r="A78" s="72"/>
      <c r="B78" s="43" t="s">
        <v>53</v>
      </c>
      <c r="C78" s="35">
        <f>COUNTIF(Textual!$AC$3:$AC$297,1)</f>
        <v>0</v>
      </c>
      <c r="D78" s="23">
        <f>C78/$C$81</f>
        <v>0</v>
      </c>
    </row>
    <row r="79" spans="1:4" x14ac:dyDescent="0.25">
      <c r="A79" s="73"/>
      <c r="B79" s="44" t="s">
        <v>54</v>
      </c>
      <c r="C79" s="35">
        <f>COUNTIF(Textual!$AC$3:$AC$297,0)</f>
        <v>0</v>
      </c>
      <c r="D79" s="23">
        <f>C79/$C$81</f>
        <v>0</v>
      </c>
    </row>
    <row r="80" spans="1:4" x14ac:dyDescent="0.25">
      <c r="A80" s="25" t="s">
        <v>7</v>
      </c>
      <c r="B80" s="22"/>
      <c r="C80" s="35"/>
      <c r="D80" s="23"/>
    </row>
    <row r="81" spans="1:4" x14ac:dyDescent="0.25">
      <c r="A81" s="26">
        <f>SUM(C77*2+C78*1+C79*0)/$C$81</f>
        <v>2</v>
      </c>
      <c r="B81" s="34" t="s">
        <v>26</v>
      </c>
      <c r="C81" s="35">
        <f>SUM(C77:C80)</f>
        <v>1</v>
      </c>
      <c r="D81" s="23">
        <f>SUM(D77:D80)</f>
        <v>1</v>
      </c>
    </row>
    <row r="82" spans="1:4" s="31" customFormat="1" x14ac:dyDescent="0.25">
      <c r="A82" s="28"/>
      <c r="B82" s="29"/>
      <c r="C82" s="52"/>
      <c r="D82" s="30"/>
    </row>
    <row r="83" spans="1:4" x14ac:dyDescent="0.25">
      <c r="A83" s="71" t="s">
        <v>79</v>
      </c>
      <c r="B83" s="43" t="s">
        <v>52</v>
      </c>
      <c r="C83" s="35">
        <f>COUNTIF(Textual!$AE$3:$AE$297,2)</f>
        <v>1</v>
      </c>
      <c r="D83" s="23">
        <f>C83/$C$87</f>
        <v>1</v>
      </c>
    </row>
    <row r="84" spans="1:4" x14ac:dyDescent="0.25">
      <c r="A84" s="72"/>
      <c r="B84" s="43" t="s">
        <v>53</v>
      </c>
      <c r="C84" s="35">
        <f>COUNTIF(Textual!$AE$3:$AE$297,1)</f>
        <v>0</v>
      </c>
      <c r="D84" s="23">
        <f>C84/$C$87</f>
        <v>0</v>
      </c>
    </row>
    <row r="85" spans="1:4" x14ac:dyDescent="0.25">
      <c r="A85" s="73"/>
      <c r="B85" s="44" t="s">
        <v>54</v>
      </c>
      <c r="C85" s="35">
        <f>COUNTIF(Textual!$AE$3:$AE$297,0)</f>
        <v>0</v>
      </c>
      <c r="D85" s="23">
        <f>C85/$C$87</f>
        <v>0</v>
      </c>
    </row>
    <row r="86" spans="1:4" x14ac:dyDescent="0.25">
      <c r="A86" s="25" t="s">
        <v>7</v>
      </c>
      <c r="B86" s="22"/>
      <c r="C86" s="35"/>
      <c r="D86" s="23"/>
    </row>
    <row r="87" spans="1:4" x14ac:dyDescent="0.25">
      <c r="A87" s="26">
        <f>SUM(C83*2+C84*1+C85*0)/$C$87</f>
        <v>2</v>
      </c>
      <c r="B87" s="34" t="s">
        <v>26</v>
      </c>
      <c r="C87" s="35">
        <f>SUM(C83:C86)</f>
        <v>1</v>
      </c>
      <c r="D87" s="23">
        <f>SUM(D83:D86)</f>
        <v>1</v>
      </c>
    </row>
    <row r="88" spans="1:4" s="31" customFormat="1" x14ac:dyDescent="0.25">
      <c r="A88" s="28"/>
      <c r="B88" s="29"/>
      <c r="C88" s="52"/>
      <c r="D88" s="30"/>
    </row>
    <row r="89" spans="1:4" s="31" customFormat="1" x14ac:dyDescent="0.25">
      <c r="A89" s="67" t="s">
        <v>29</v>
      </c>
      <c r="B89" s="68"/>
      <c r="C89" s="65">
        <f>AVERAGE(A87,A81)</f>
        <v>2</v>
      </c>
      <c r="D89" s="66"/>
    </row>
    <row r="90" spans="1:4" x14ac:dyDescent="0.25">
      <c r="A90" s="28"/>
      <c r="B90" s="29"/>
      <c r="C90" s="52"/>
      <c r="D90" s="30"/>
    </row>
    <row r="91" spans="1:4" x14ac:dyDescent="0.25">
      <c r="A91" s="63" t="s">
        <v>84</v>
      </c>
      <c r="B91" s="64"/>
      <c r="C91" s="65">
        <f>SUM(A87,A81,A72,A62,A56,A48,A42,A36,A30,A24,A18,A12,A6)</f>
        <v>26</v>
      </c>
      <c r="D91" s="76"/>
    </row>
    <row r="92" spans="1:4" s="31" customFormat="1" x14ac:dyDescent="0.25">
      <c r="A92" s="28"/>
      <c r="B92" s="29"/>
      <c r="C92" s="52"/>
      <c r="D92" s="30"/>
    </row>
    <row r="93" spans="1:4" s="31" customFormat="1" x14ac:dyDescent="0.25">
      <c r="A93" s="36" t="s">
        <v>9</v>
      </c>
      <c r="B93" s="29"/>
      <c r="C93" s="52"/>
      <c r="D93" s="30"/>
    </row>
    <row r="94" spans="1:4" s="31" customFormat="1" ht="27" customHeight="1" x14ac:dyDescent="0.25">
      <c r="A94" s="82" t="s">
        <v>0</v>
      </c>
      <c r="B94" s="83"/>
      <c r="C94" s="54" t="s">
        <v>24</v>
      </c>
      <c r="D94" s="20" t="s">
        <v>25</v>
      </c>
    </row>
    <row r="95" spans="1:4" x14ac:dyDescent="0.25">
      <c r="A95" s="74" t="s">
        <v>30</v>
      </c>
      <c r="B95" s="75"/>
      <c r="C95" s="35">
        <f>COUNTIF(Numerical!$AD$3:$AD$3,4)</f>
        <v>1</v>
      </c>
      <c r="D95" s="23">
        <f>C95/$C$99</f>
        <v>1</v>
      </c>
    </row>
    <row r="96" spans="1:4" x14ac:dyDescent="0.25">
      <c r="A96" s="84" t="s">
        <v>31</v>
      </c>
      <c r="B96" s="85"/>
      <c r="C96" s="35">
        <f>COUNTIF(Numerical!$AD$3:$AD$3,3)</f>
        <v>0</v>
      </c>
      <c r="D96" s="23">
        <f>C96/$C$99</f>
        <v>0</v>
      </c>
    </row>
    <row r="97" spans="1:4" x14ac:dyDescent="0.25">
      <c r="A97" s="79" t="s">
        <v>32</v>
      </c>
      <c r="B97" s="78"/>
      <c r="C97" s="35">
        <f>COUNTIF(Numerical!$AD$3:$AD$3,2)</f>
        <v>0</v>
      </c>
      <c r="D97" s="23">
        <f>C97/$C$99</f>
        <v>0</v>
      </c>
    </row>
    <row r="98" spans="1:4" x14ac:dyDescent="0.25">
      <c r="A98" s="79" t="s">
        <v>33</v>
      </c>
      <c r="B98" s="68"/>
      <c r="C98" s="35">
        <f>COUNTIF(Numerical!$AD$3:$AD$3,1)</f>
        <v>0</v>
      </c>
      <c r="D98" s="23">
        <f>C98/$C$99</f>
        <v>0</v>
      </c>
    </row>
    <row r="99" spans="1:4" x14ac:dyDescent="0.25">
      <c r="A99" s="28"/>
      <c r="B99" s="38" t="s">
        <v>26</v>
      </c>
      <c r="C99" s="35">
        <f>SUM(C95:C98)</f>
        <v>1</v>
      </c>
      <c r="D99" s="23">
        <f>SUM(D95:D98)</f>
        <v>1</v>
      </c>
    </row>
    <row r="100" spans="1:4" x14ac:dyDescent="0.25">
      <c r="A100" s="28"/>
      <c r="B100" s="39" t="s">
        <v>7</v>
      </c>
      <c r="C100" s="65">
        <f>SUM(C95*4+C96*3+C97*2+C98*1)/C99</f>
        <v>4</v>
      </c>
      <c r="D100" s="66"/>
    </row>
    <row r="101" spans="1:4" x14ac:dyDescent="0.25">
      <c r="A101" s="28"/>
      <c r="B101" s="40"/>
      <c r="C101" s="55"/>
      <c r="D101" s="41"/>
    </row>
    <row r="102" spans="1:4" s="31" customFormat="1" x14ac:dyDescent="0.25">
      <c r="A102" s="82" t="s">
        <v>1</v>
      </c>
      <c r="B102" s="83"/>
      <c r="C102" s="56" t="s">
        <v>24</v>
      </c>
      <c r="D102" s="37" t="s">
        <v>25</v>
      </c>
    </row>
    <row r="103" spans="1:4" x14ac:dyDescent="0.25">
      <c r="A103" s="79" t="s">
        <v>34</v>
      </c>
      <c r="B103" s="78"/>
      <c r="C103" s="35">
        <f>COUNTIF(Numerical!$AE$3:$AE$3,4)</f>
        <v>1</v>
      </c>
      <c r="D103" s="23">
        <f>C103/$C$107</f>
        <v>1</v>
      </c>
    </row>
    <row r="104" spans="1:4" x14ac:dyDescent="0.25">
      <c r="A104" s="79" t="s">
        <v>35</v>
      </c>
      <c r="B104" s="78"/>
      <c r="C104" s="35">
        <f>COUNTIF(Numerical!$AE$3:$AE$3,3)</f>
        <v>0</v>
      </c>
      <c r="D104" s="23">
        <f>C104/$C$107</f>
        <v>0</v>
      </c>
    </row>
    <row r="105" spans="1:4" x14ac:dyDescent="0.25">
      <c r="A105" s="79" t="s">
        <v>36</v>
      </c>
      <c r="B105" s="78"/>
      <c r="C105" s="35">
        <f>COUNTIF(Numerical!$AE$3:$AE$3,2)</f>
        <v>0</v>
      </c>
      <c r="D105" s="23">
        <f>C105/$C$107</f>
        <v>0</v>
      </c>
    </row>
    <row r="106" spans="1:4" x14ac:dyDescent="0.25">
      <c r="A106" s="79" t="s">
        <v>37</v>
      </c>
      <c r="B106" s="78"/>
      <c r="C106" s="35">
        <f>COUNTIF(Numerical!$AE$3:$AE$3,1)</f>
        <v>0</v>
      </c>
      <c r="D106" s="23">
        <f>C106/$C$107</f>
        <v>0</v>
      </c>
    </row>
    <row r="107" spans="1:4" x14ac:dyDescent="0.25">
      <c r="A107" s="28"/>
      <c r="B107" s="27" t="s">
        <v>26</v>
      </c>
      <c r="C107" s="35">
        <f>SUM(C103:C106)</f>
        <v>1</v>
      </c>
      <c r="D107" s="23">
        <f>SUM(D103:D106)</f>
        <v>1</v>
      </c>
    </row>
    <row r="108" spans="1:4" x14ac:dyDescent="0.25">
      <c r="A108" s="28"/>
      <c r="B108" s="39" t="s">
        <v>7</v>
      </c>
      <c r="C108" s="65">
        <f>SUM(C103*4+C104*3+C105*2+C106*1)/C107</f>
        <v>4</v>
      </c>
      <c r="D108" s="66"/>
    </row>
    <row r="109" spans="1:4" s="31" customFormat="1" x14ac:dyDescent="0.25">
      <c r="A109" s="28"/>
      <c r="B109" s="29"/>
      <c r="C109" s="52"/>
      <c r="D109" s="30"/>
    </row>
    <row r="110" spans="1:4" s="31" customFormat="1" x14ac:dyDescent="0.25">
      <c r="A110" s="36" t="s">
        <v>9</v>
      </c>
      <c r="B110" s="29"/>
      <c r="C110" s="52"/>
      <c r="D110" s="30"/>
    </row>
    <row r="111" spans="1:4" s="31" customFormat="1" ht="27" customHeight="1" x14ac:dyDescent="0.25">
      <c r="A111" s="80" t="s">
        <v>2</v>
      </c>
      <c r="B111" s="81"/>
      <c r="C111" s="56" t="s">
        <v>24</v>
      </c>
      <c r="D111" s="37" t="s">
        <v>25</v>
      </c>
    </row>
    <row r="112" spans="1:4" ht="42" customHeight="1" x14ac:dyDescent="0.25">
      <c r="A112" s="77" t="s">
        <v>38</v>
      </c>
      <c r="B112" s="78"/>
      <c r="C112" s="35">
        <f>COUNTIF(Numerical!$AF$3:$AF$3,3)</f>
        <v>1</v>
      </c>
      <c r="D112" s="23">
        <f>C112/$C$115</f>
        <v>1</v>
      </c>
    </row>
    <row r="113" spans="1:4" ht="42" customHeight="1" x14ac:dyDescent="0.25">
      <c r="A113" s="77" t="s">
        <v>39</v>
      </c>
      <c r="B113" s="78"/>
      <c r="C113" s="35">
        <f>COUNTIF(Numerical!$AF$3:$AF$3,2)</f>
        <v>0</v>
      </c>
      <c r="D113" s="23">
        <f>C113/$C$115</f>
        <v>0</v>
      </c>
    </row>
    <row r="114" spans="1:4" ht="42" customHeight="1" x14ac:dyDescent="0.25">
      <c r="A114" s="77" t="s">
        <v>40</v>
      </c>
      <c r="B114" s="78"/>
      <c r="C114" s="35">
        <f>COUNTIF(Numerical!$AF$3:$AF$3,1)</f>
        <v>0</v>
      </c>
      <c r="D114" s="23">
        <f>C114/$C$115</f>
        <v>0</v>
      </c>
    </row>
    <row r="115" spans="1:4" x14ac:dyDescent="0.25">
      <c r="A115" s="28"/>
      <c r="B115" s="38" t="s">
        <v>26</v>
      </c>
      <c r="C115" s="35">
        <f>SUM(C112:C114)</f>
        <v>1</v>
      </c>
      <c r="D115" s="23">
        <f>SUM(D112:D114)</f>
        <v>1</v>
      </c>
    </row>
    <row r="116" spans="1:4" x14ac:dyDescent="0.25">
      <c r="B116" s="39" t="s">
        <v>7</v>
      </c>
      <c r="C116" s="65">
        <f>SUM(C112*3+C113*2+C114*1)/C115</f>
        <v>3</v>
      </c>
      <c r="D116" s="66"/>
    </row>
    <row r="118" spans="1:4" x14ac:dyDescent="0.25">
      <c r="A118" s="67" t="s">
        <v>41</v>
      </c>
      <c r="B118" s="68"/>
      <c r="C118" s="65">
        <f>AVERAGE(C100,C108,C116)</f>
        <v>3.6666666666666665</v>
      </c>
      <c r="D118" s="66"/>
    </row>
  </sheetData>
  <mergeCells count="45">
    <mergeCell ref="A26:A28"/>
    <mergeCell ref="A38:A40"/>
    <mergeCell ref="A44:A46"/>
    <mergeCell ref="A52:A54"/>
    <mergeCell ref="A58:A60"/>
    <mergeCell ref="A32:A34"/>
    <mergeCell ref="A50:B50"/>
    <mergeCell ref="A1:B1"/>
    <mergeCell ref="A2:A4"/>
    <mergeCell ref="A8:A10"/>
    <mergeCell ref="A14:A16"/>
    <mergeCell ref="A20:A22"/>
    <mergeCell ref="A103:B103"/>
    <mergeCell ref="A94:B94"/>
    <mergeCell ref="A89:B89"/>
    <mergeCell ref="A77:A79"/>
    <mergeCell ref="A83:A85"/>
    <mergeCell ref="A96:B96"/>
    <mergeCell ref="A97:B97"/>
    <mergeCell ref="A98:B98"/>
    <mergeCell ref="A102:B102"/>
    <mergeCell ref="A114:B114"/>
    <mergeCell ref="C116:D116"/>
    <mergeCell ref="A118:B118"/>
    <mergeCell ref="C118:D118"/>
    <mergeCell ref="A104:B104"/>
    <mergeCell ref="A105:B105"/>
    <mergeCell ref="A106:B106"/>
    <mergeCell ref="C108:D108"/>
    <mergeCell ref="A111:B111"/>
    <mergeCell ref="A112:B112"/>
    <mergeCell ref="A113:B113"/>
    <mergeCell ref="C50:D50"/>
    <mergeCell ref="A64:B64"/>
    <mergeCell ref="C64:D64"/>
    <mergeCell ref="A51:B51"/>
    <mergeCell ref="C100:D100"/>
    <mergeCell ref="A68:A70"/>
    <mergeCell ref="A67:B67"/>
    <mergeCell ref="A76:B76"/>
    <mergeCell ref="A74:B74"/>
    <mergeCell ref="C74:D74"/>
    <mergeCell ref="C89:D89"/>
    <mergeCell ref="A95:B95"/>
    <mergeCell ref="C91:D91"/>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Serif,Bold"Fall 2020
</oddHeader>
    <oddFooter>&amp;C&amp;"MS Sans Serif,Bold"4 Target, 3 Acceptable, 2 Acceptable, 1 Unacceptable, NR=Did Not Observe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
  <sheetViews>
    <sheetView zoomScaleNormal="100" workbookViewId="0">
      <selection activeCell="A94" sqref="A94:B94"/>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11.28515625" style="8" bestFit="1"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93" t="s">
        <v>10</v>
      </c>
      <c r="B1" s="92" t="s">
        <v>6</v>
      </c>
      <c r="C1" s="92"/>
      <c r="D1" s="92"/>
      <c r="E1" s="92"/>
      <c r="F1" s="92"/>
      <c r="G1" s="92"/>
      <c r="H1" s="92"/>
      <c r="I1" s="92"/>
      <c r="J1" s="92"/>
      <c r="K1" s="48"/>
      <c r="L1" s="92" t="s">
        <v>8</v>
      </c>
      <c r="M1" s="92"/>
      <c r="N1" s="92"/>
      <c r="O1" s="48"/>
      <c r="P1" s="48" t="s">
        <v>43</v>
      </c>
      <c r="Q1" s="48"/>
      <c r="R1" s="48"/>
      <c r="S1" s="92" t="s">
        <v>51</v>
      </c>
      <c r="T1" s="92"/>
      <c r="U1" s="48"/>
      <c r="V1" s="48"/>
      <c r="W1" s="48"/>
      <c r="X1" s="42"/>
      <c r="Y1" s="92" t="s">
        <v>59</v>
      </c>
      <c r="Z1" s="92"/>
      <c r="AA1" s="92"/>
      <c r="AB1" s="92"/>
      <c r="AC1" s="48"/>
      <c r="AD1" s="92" t="s">
        <v>58</v>
      </c>
      <c r="AE1" s="92"/>
      <c r="AF1" s="92"/>
      <c r="AG1" s="92"/>
    </row>
    <row r="2" spans="1:35" s="4" customFormat="1" ht="42" customHeight="1" x14ac:dyDescent="0.2">
      <c r="A2" s="94"/>
      <c r="B2" s="2" t="s">
        <v>11</v>
      </c>
      <c r="C2" s="2" t="s">
        <v>12</v>
      </c>
      <c r="D2" s="2" t="s">
        <v>13</v>
      </c>
      <c r="E2" s="2" t="s">
        <v>14</v>
      </c>
      <c r="F2" s="2" t="s">
        <v>15</v>
      </c>
      <c r="G2" s="2" t="s">
        <v>16</v>
      </c>
      <c r="H2" s="2" t="s">
        <v>17</v>
      </c>
      <c r="I2" s="2" t="s">
        <v>18</v>
      </c>
      <c r="J2" s="3" t="s">
        <v>7</v>
      </c>
      <c r="K2" s="3"/>
      <c r="L2" s="2" t="s">
        <v>19</v>
      </c>
      <c r="M2" s="2" t="s">
        <v>20</v>
      </c>
      <c r="N2" s="3" t="s">
        <v>7</v>
      </c>
      <c r="O2" s="3"/>
      <c r="P2" s="2" t="s">
        <v>21</v>
      </c>
      <c r="Q2" s="3" t="s">
        <v>7</v>
      </c>
      <c r="R2" s="3"/>
      <c r="S2" s="2" t="s">
        <v>22</v>
      </c>
      <c r="T2" s="2" t="s">
        <v>23</v>
      </c>
      <c r="U2" s="3" t="s">
        <v>7</v>
      </c>
      <c r="V2" s="3"/>
      <c r="W2" s="60" t="s">
        <v>60</v>
      </c>
      <c r="X2" s="60"/>
      <c r="Y2" s="50">
        <v>1</v>
      </c>
      <c r="Z2" s="50">
        <v>2</v>
      </c>
      <c r="AA2" s="50">
        <v>3</v>
      </c>
      <c r="AB2" s="3"/>
      <c r="AD2" s="50">
        <v>1</v>
      </c>
      <c r="AE2" s="50">
        <v>2</v>
      </c>
      <c r="AF2" s="50">
        <v>3</v>
      </c>
      <c r="AG2" s="3" t="s">
        <v>7</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5">
        <f>Textual!U3</f>
        <v>2</v>
      </c>
      <c r="J3" s="6">
        <f t="shared" ref="J3" si="0">AVERAGE(B3:I3)</f>
        <v>2</v>
      </c>
      <c r="K3" s="6"/>
      <c r="L3" s="5">
        <f>Textual!W3</f>
        <v>2</v>
      </c>
      <c r="M3" s="5">
        <f>Textual!Y3</f>
        <v>2</v>
      </c>
      <c r="N3" s="6">
        <f t="shared" ref="N3" si="1">AVERAGE(L3:M3)</f>
        <v>2</v>
      </c>
      <c r="O3" s="6"/>
      <c r="P3" s="5">
        <f>Textual!AA3</f>
        <v>2</v>
      </c>
      <c r="Q3" s="6">
        <f t="shared" ref="Q3" si="2">AVERAGE(P3:P3)</f>
        <v>2</v>
      </c>
      <c r="R3" s="6"/>
      <c r="S3" s="5">
        <f>Textual!AC3</f>
        <v>2</v>
      </c>
      <c r="T3" s="5">
        <f>Textual!AE3</f>
        <v>2</v>
      </c>
      <c r="U3" s="6">
        <f t="shared" ref="U3" si="3">AVERAGE(T3:T3)</f>
        <v>2</v>
      </c>
      <c r="V3" s="6"/>
      <c r="W3" s="61">
        <f>SUM(B3:I3,L3:M3,P3,S3:T3)</f>
        <v>26</v>
      </c>
      <c r="Y3" s="15" t="str">
        <f>Textual!AG3</f>
        <v>SuccessfulIn</v>
      </c>
      <c r="Z3" s="15" t="str">
        <f>Textual!AH3</f>
        <v>RecommendWithou</v>
      </c>
      <c r="AA3" s="15" t="str">
        <f>Textual!AI3</f>
        <v>TargetTheCandid</v>
      </c>
      <c r="AB3" s="6"/>
      <c r="AD3" s="58">
        <f>IF(Y3="SuccessfulIn",4,IF(Y3="SuccessfulIn2",3,IF(Y3="SuccessDoubtful",2,IF(Y3="SuccessDoubtfu2",1,))))</f>
        <v>4</v>
      </c>
      <c r="AE3" s="58">
        <f>IF(Z3="RecommendWithou",4,IF(Z3="WouldRecommend",3,IF(Z3="Recommendations",2,IF(Z3="UnableToRecomme",1))))</f>
        <v>4</v>
      </c>
      <c r="AF3" s="5">
        <f>IF(AA3="TargetTheCandid",3,IF(AA3="AcceptableThe",2,IF(AA3="Unacceptable",1)))</f>
        <v>3</v>
      </c>
      <c r="AG3" s="6">
        <f>AVERAGE(AD3:AF3)</f>
        <v>3.6666666666666665</v>
      </c>
    </row>
    <row r="4" spans="1:35" x14ac:dyDescent="0.2">
      <c r="K4" s="8"/>
      <c r="O4" s="8"/>
      <c r="R4" s="8"/>
      <c r="Y4" s="5"/>
      <c r="AC4" s="9"/>
      <c r="AD4" s="9"/>
      <c r="AE4" s="9"/>
      <c r="AF4" s="9"/>
      <c r="AG4" s="9"/>
      <c r="AH4" s="9"/>
      <c r="AI4" s="9"/>
    </row>
    <row r="5" spans="1:35" x14ac:dyDescent="0.2">
      <c r="A5" s="7" t="s">
        <v>7</v>
      </c>
      <c r="B5" s="8">
        <f t="shared" ref="B5:J5" si="4">AVERAGE(B3:B3)</f>
        <v>2</v>
      </c>
      <c r="C5" s="8">
        <f t="shared" si="4"/>
        <v>2</v>
      </c>
      <c r="D5" s="8">
        <f t="shared" si="4"/>
        <v>2</v>
      </c>
      <c r="E5" s="8">
        <f t="shared" si="4"/>
        <v>2</v>
      </c>
      <c r="F5" s="8">
        <f t="shared" si="4"/>
        <v>2</v>
      </c>
      <c r="G5" s="8">
        <f t="shared" si="4"/>
        <v>2</v>
      </c>
      <c r="H5" s="8">
        <f t="shared" si="4"/>
        <v>2</v>
      </c>
      <c r="I5" s="8">
        <f t="shared" si="4"/>
        <v>2</v>
      </c>
      <c r="J5" s="8">
        <f t="shared" si="4"/>
        <v>2</v>
      </c>
      <c r="K5" s="8"/>
      <c r="L5" s="8">
        <f>AVERAGE(L3:L3)</f>
        <v>2</v>
      </c>
      <c r="M5" s="8">
        <f>AVERAGE(M3:M3)</f>
        <v>2</v>
      </c>
      <c r="N5" s="8">
        <f>AVERAGE(N3:N3)</f>
        <v>2</v>
      </c>
      <c r="O5" s="8"/>
      <c r="P5" s="8">
        <f>AVERAGE(P3:P3)</f>
        <v>2</v>
      </c>
      <c r="Q5" s="8">
        <f>AVERAGE(Q3:Q3)</f>
        <v>2</v>
      </c>
      <c r="R5" s="8"/>
      <c r="S5" s="8">
        <f>AVERAGE(S3:S3)</f>
        <v>2</v>
      </c>
      <c r="T5" s="8">
        <f>AVERAGE(T3:T3)</f>
        <v>2</v>
      </c>
      <c r="U5" s="8">
        <f>AVERAGE(U3:U3)</f>
        <v>2</v>
      </c>
      <c r="V5" s="8"/>
      <c r="W5" s="8">
        <f>AVERAGE(W3:W3)</f>
        <v>26</v>
      </c>
      <c r="X5" s="8"/>
      <c r="Z5" s="8"/>
      <c r="AA5" s="8"/>
      <c r="AB5" s="8"/>
      <c r="AC5" s="9"/>
      <c r="AD5" s="59">
        <f>AVERAGE(AD3:AD3)</f>
        <v>4</v>
      </c>
      <c r="AE5" s="59">
        <f>AVERAGE(AE3:AE3)</f>
        <v>4</v>
      </c>
      <c r="AF5" s="59">
        <f>AVERAGE(AF3:AF3)</f>
        <v>3</v>
      </c>
      <c r="AG5" s="59">
        <f>AVERAGE(AG3:AG3)</f>
        <v>3.6666666666666665</v>
      </c>
      <c r="AH5" s="9"/>
      <c r="AI5"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Serif,Bold"Fall 2020
</oddHeader>
    <oddFooter>&amp;C&amp;"MS Sans Serif,Bold"4 Target, 3 Acceptable, 2 Acceptable, 1 Unacceptable, NR=Did Not Observe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
  <sheetViews>
    <sheetView zoomScaleNormal="100" workbookViewId="0">
      <selection activeCell="C3" sqref="C3"/>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21.28515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7109375" style="19" customWidth="1"/>
    <col min="30" max="30" width="16" style="19" customWidth="1"/>
    <col min="31" max="31" width="35.7109375" style="14" customWidth="1"/>
    <col min="32" max="32" width="15.42578125" style="19" bestFit="1" customWidth="1"/>
    <col min="33" max="33" width="25.28515625" style="14" customWidth="1"/>
    <col min="34" max="34" width="30.140625" style="14" customWidth="1"/>
    <col min="35" max="35" width="20.85546875" style="14" customWidth="1"/>
    <col min="36" max="37" width="17.42578125" style="18" customWidth="1"/>
    <col min="38"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92" t="s">
        <v>6</v>
      </c>
      <c r="H1" s="92"/>
      <c r="I1" s="92"/>
      <c r="J1" s="92"/>
      <c r="K1" s="92"/>
      <c r="L1" s="92"/>
      <c r="M1" s="92"/>
      <c r="N1" s="92"/>
      <c r="O1" s="92"/>
      <c r="P1" s="92"/>
      <c r="Q1" s="92"/>
      <c r="R1" s="92"/>
      <c r="S1" s="92"/>
      <c r="T1" s="92"/>
      <c r="U1" s="92"/>
      <c r="V1" s="92"/>
      <c r="W1" s="92"/>
      <c r="X1" s="92"/>
      <c r="Y1" s="92" t="s">
        <v>46</v>
      </c>
      <c r="Z1" s="92"/>
      <c r="AA1" s="92" t="s">
        <v>43</v>
      </c>
      <c r="AB1" s="92"/>
      <c r="AC1" s="92" t="s">
        <v>47</v>
      </c>
      <c r="AD1" s="92"/>
      <c r="AE1" s="92"/>
      <c r="AF1" s="92"/>
      <c r="AG1" s="95" t="s">
        <v>9</v>
      </c>
      <c r="AH1" s="95"/>
      <c r="AI1" s="95"/>
    </row>
    <row r="2" spans="1:36" s="13" customFormat="1" ht="102" x14ac:dyDescent="0.2">
      <c r="A2" s="2" t="s">
        <v>10</v>
      </c>
      <c r="B2" s="11" t="s">
        <v>42</v>
      </c>
      <c r="C2" s="11" t="s">
        <v>3</v>
      </c>
      <c r="D2" s="11" t="s">
        <v>44</v>
      </c>
      <c r="E2" s="11" t="s">
        <v>4</v>
      </c>
      <c r="F2" s="11" t="s">
        <v>5</v>
      </c>
      <c r="G2" s="11" t="s">
        <v>61</v>
      </c>
      <c r="H2" s="11" t="s">
        <v>45</v>
      </c>
      <c r="I2" s="49" t="s">
        <v>62</v>
      </c>
      <c r="J2" s="11" t="s">
        <v>45</v>
      </c>
      <c r="K2" s="11" t="s">
        <v>63</v>
      </c>
      <c r="L2" s="11" t="s">
        <v>45</v>
      </c>
      <c r="M2" s="11" t="s">
        <v>64</v>
      </c>
      <c r="N2" s="11" t="s">
        <v>45</v>
      </c>
      <c r="O2" s="11" t="s">
        <v>65</v>
      </c>
      <c r="P2" s="11" t="s">
        <v>45</v>
      </c>
      <c r="Q2" s="11" t="s">
        <v>66</v>
      </c>
      <c r="R2" s="11" t="s">
        <v>45</v>
      </c>
      <c r="S2" s="11" t="s">
        <v>67</v>
      </c>
      <c r="T2" s="11" t="s">
        <v>45</v>
      </c>
      <c r="U2" s="11" t="s">
        <v>68</v>
      </c>
      <c r="V2" s="11" t="s">
        <v>45</v>
      </c>
      <c r="W2" s="11" t="s">
        <v>69</v>
      </c>
      <c r="X2" s="11" t="s">
        <v>45</v>
      </c>
      <c r="Y2" s="11" t="s">
        <v>70</v>
      </c>
      <c r="Z2" s="11" t="s">
        <v>45</v>
      </c>
      <c r="AA2" s="11" t="s">
        <v>71</v>
      </c>
      <c r="AB2" s="11" t="s">
        <v>45</v>
      </c>
      <c r="AC2" s="11" t="s">
        <v>72</v>
      </c>
      <c r="AD2" s="11" t="s">
        <v>45</v>
      </c>
      <c r="AE2" s="11" t="s">
        <v>73</v>
      </c>
      <c r="AF2" s="11" t="s">
        <v>45</v>
      </c>
      <c r="AG2" s="11" t="s">
        <v>0</v>
      </c>
      <c r="AH2" s="11" t="s">
        <v>1</v>
      </c>
      <c r="AI2" s="11" t="s">
        <v>2</v>
      </c>
    </row>
    <row r="3" spans="1:36" s="16" customFormat="1" x14ac:dyDescent="0.2">
      <c r="A3" s="16">
        <v>1</v>
      </c>
      <c r="B3" s="14"/>
      <c r="C3" s="14"/>
      <c r="D3" s="14" t="s">
        <v>81</v>
      </c>
      <c r="E3" s="14" t="s">
        <v>82</v>
      </c>
      <c r="F3" s="16" t="s">
        <v>83</v>
      </c>
      <c r="G3" s="5">
        <v>2</v>
      </c>
      <c r="H3" s="16" t="s">
        <v>80</v>
      </c>
      <c r="I3" s="5">
        <v>2</v>
      </c>
      <c r="J3" s="16" t="s">
        <v>80</v>
      </c>
      <c r="K3" s="5">
        <v>2</v>
      </c>
      <c r="L3" s="16" t="s">
        <v>80</v>
      </c>
      <c r="M3" s="5">
        <v>2</v>
      </c>
      <c r="N3" s="16" t="s">
        <v>80</v>
      </c>
      <c r="O3" s="5">
        <v>2</v>
      </c>
      <c r="P3" s="16" t="s">
        <v>80</v>
      </c>
      <c r="Q3" s="5">
        <v>2</v>
      </c>
      <c r="R3" s="16" t="s">
        <v>80</v>
      </c>
      <c r="S3" s="5">
        <v>2</v>
      </c>
      <c r="T3" s="16" t="s">
        <v>80</v>
      </c>
      <c r="U3" s="5">
        <v>2</v>
      </c>
      <c r="V3" s="14" t="s">
        <v>80</v>
      </c>
      <c r="W3" s="5">
        <v>2</v>
      </c>
      <c r="X3" s="16" t="s">
        <v>80</v>
      </c>
      <c r="Y3" s="5">
        <v>2</v>
      </c>
      <c r="Z3" s="16" t="s">
        <v>80</v>
      </c>
      <c r="AA3" s="5">
        <v>2</v>
      </c>
      <c r="AB3" s="16" t="s">
        <v>80</v>
      </c>
      <c r="AC3" s="5">
        <v>2</v>
      </c>
      <c r="AD3" s="14" t="s">
        <v>80</v>
      </c>
      <c r="AE3" s="5">
        <v>2</v>
      </c>
      <c r="AF3" s="16" t="s">
        <v>80</v>
      </c>
      <c r="AG3" s="15" t="s">
        <v>48</v>
      </c>
      <c r="AH3" s="15" t="s">
        <v>49</v>
      </c>
      <c r="AI3" s="16" t="s">
        <v>50</v>
      </c>
      <c r="AJ3" s="17">
        <v>44174.46875</v>
      </c>
    </row>
    <row r="4" spans="1:36" ht="10.5" customHeight="1" x14ac:dyDescent="0.2">
      <c r="A4" s="16"/>
      <c r="G4" s="5"/>
      <c r="H4" s="16"/>
      <c r="I4" s="5"/>
      <c r="J4" s="16"/>
      <c r="K4" s="5"/>
      <c r="L4" s="16"/>
      <c r="M4" s="5"/>
      <c r="N4" s="16"/>
      <c r="O4" s="5"/>
      <c r="P4" s="16"/>
      <c r="Q4" s="5"/>
      <c r="R4" s="16"/>
      <c r="S4" s="5"/>
      <c r="T4" s="16"/>
      <c r="U4" s="5"/>
      <c r="V4" s="16"/>
      <c r="W4" s="45"/>
      <c r="X4" s="16"/>
      <c r="Y4" s="5"/>
      <c r="Z4" s="16"/>
      <c r="AA4" s="5"/>
      <c r="AB4" s="16"/>
      <c r="AC4" s="5"/>
      <c r="AD4" s="16"/>
      <c r="AE4" s="45"/>
      <c r="AF4" s="16"/>
      <c r="AG4" s="15"/>
      <c r="AH4" s="15"/>
      <c r="AI4" s="16"/>
      <c r="AJ4" s="62"/>
    </row>
    <row r="5" spans="1:36" ht="10.5" customHeight="1" x14ac:dyDescent="0.2">
      <c r="A5" s="16"/>
      <c r="G5" s="5"/>
      <c r="H5" s="16"/>
      <c r="I5" s="5"/>
      <c r="J5" s="16"/>
      <c r="K5" s="5"/>
      <c r="L5" s="16"/>
      <c r="M5" s="5"/>
      <c r="N5" s="16"/>
      <c r="O5" s="5"/>
      <c r="P5" s="16"/>
      <c r="Q5" s="5"/>
      <c r="R5" s="16"/>
      <c r="S5" s="5"/>
      <c r="T5" s="16"/>
      <c r="U5" s="5"/>
      <c r="V5" s="16"/>
      <c r="W5" s="45"/>
      <c r="X5" s="16"/>
      <c r="Y5" s="5"/>
      <c r="Z5" s="16"/>
      <c r="AA5" s="5"/>
      <c r="AB5" s="16"/>
      <c r="AC5" s="5"/>
      <c r="AD5" s="16"/>
      <c r="AE5" s="45"/>
      <c r="AF5" s="16"/>
      <c r="AG5" s="15"/>
      <c r="AH5" s="15"/>
      <c r="AI5" s="16"/>
      <c r="AJ5" s="62"/>
    </row>
    <row r="6" spans="1:36" ht="10.5" customHeight="1" x14ac:dyDescent="0.2">
      <c r="A6" s="16"/>
      <c r="G6" s="5"/>
      <c r="H6" s="16"/>
      <c r="I6" s="5"/>
      <c r="J6" s="16"/>
      <c r="K6" s="5"/>
      <c r="L6" s="16"/>
      <c r="M6" s="5"/>
      <c r="N6" s="16"/>
      <c r="O6" s="5"/>
      <c r="P6" s="16"/>
      <c r="Q6" s="5"/>
      <c r="R6" s="16"/>
      <c r="S6" s="5"/>
      <c r="T6" s="16"/>
      <c r="U6" s="5"/>
      <c r="V6" s="16"/>
      <c r="W6" s="45"/>
      <c r="X6" s="16"/>
      <c r="Y6" s="5"/>
      <c r="Z6" s="16"/>
      <c r="AA6" s="5"/>
      <c r="AB6" s="16"/>
      <c r="AC6" s="5"/>
      <c r="AD6" s="16"/>
      <c r="AE6" s="45"/>
      <c r="AF6" s="16"/>
      <c r="AG6" s="15"/>
      <c r="AH6" s="15"/>
      <c r="AI6" s="16"/>
      <c r="AJ6" s="62"/>
    </row>
    <row r="7" spans="1:36" ht="10.5" customHeight="1" x14ac:dyDescent="0.2">
      <c r="A7" s="16"/>
      <c r="G7" s="5"/>
      <c r="H7" s="16"/>
      <c r="I7" s="5"/>
      <c r="J7" s="16"/>
      <c r="K7" s="5"/>
      <c r="L7" s="16"/>
      <c r="M7" s="5"/>
      <c r="N7" s="16"/>
      <c r="O7" s="5"/>
      <c r="P7" s="16"/>
      <c r="Q7" s="5"/>
      <c r="R7" s="16"/>
      <c r="S7" s="5"/>
      <c r="T7" s="16"/>
      <c r="U7" s="5"/>
      <c r="V7" s="16"/>
      <c r="W7" s="45"/>
      <c r="X7" s="16"/>
      <c r="Y7" s="5"/>
      <c r="Z7" s="16"/>
      <c r="AA7" s="5"/>
      <c r="AB7" s="16"/>
      <c r="AC7" s="5"/>
      <c r="AD7" s="16"/>
      <c r="AE7" s="45"/>
      <c r="AF7" s="16"/>
      <c r="AG7" s="15"/>
      <c r="AH7" s="15"/>
      <c r="AI7" s="16"/>
    </row>
    <row r="8" spans="1:36" x14ac:dyDescent="0.2">
      <c r="G8" s="5"/>
      <c r="H8" s="5"/>
      <c r="I8" s="5"/>
      <c r="J8" s="5"/>
      <c r="K8" s="5"/>
      <c r="L8" s="5"/>
      <c r="M8" s="5"/>
      <c r="N8" s="5"/>
      <c r="O8" s="5"/>
      <c r="P8" s="5"/>
      <c r="Q8" s="5"/>
      <c r="R8" s="5"/>
      <c r="S8" s="5"/>
      <c r="T8" s="5"/>
      <c r="U8" s="5"/>
      <c r="V8" s="5"/>
      <c r="X8" s="5"/>
      <c r="Y8" s="5"/>
      <c r="Z8" s="5"/>
      <c r="AA8" s="5"/>
      <c r="AB8" s="5"/>
      <c r="AC8" s="5"/>
      <c r="AD8" s="5"/>
      <c r="AF8" s="5"/>
      <c r="AG8" s="15"/>
      <c r="AH8" s="15"/>
      <c r="AI8" s="16"/>
      <c r="AJ8" s="62"/>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Serif,Bold"Fall 2020
</oddHeader>
    <oddFooter>&amp;C&amp;"MS Sans Serif,Bold"4 Target, 3 Acceptable, 2 Acceptable, 1 Unacceptable, NR=Did Not Observe</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2020-12-16T15:33:13Z</cp:lastPrinted>
  <dcterms:created xsi:type="dcterms:W3CDTF">2011-02-23T21:08:19Z</dcterms:created>
  <dcterms:modified xsi:type="dcterms:W3CDTF">2022-05-10T16:35:04Z</dcterms:modified>
</cp:coreProperties>
</file>